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475" windowHeight="6255" activeTab="2"/>
  </bookViews>
  <sheets>
    <sheet name="ปร 6" sheetId="1" r:id="rId1"/>
    <sheet name="ปร.5" sheetId="2" r:id="rId2"/>
    <sheet name="ปร4. (2)" sheetId="3" r:id="rId3"/>
    <sheet name="Factor F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FAC1">'[1]สรุป'!$C$307</definedName>
    <definedName name="_Fill" localSheetId="3" hidden="1">'[2]PL'!#REF!</definedName>
    <definedName name="_Fill" hidden="1">'[3]PL'!#REF!</definedName>
    <definedName name="_xlfn.BAHTTEXT" hidden="1">#NAME?</definedName>
    <definedName name="aa" localSheetId="3" hidden="1">{"'SUMMATION'!$B$2:$I$2"}</definedName>
    <definedName name="aa" hidden="1">{"'SUMMATION'!$B$2:$I$2"}</definedName>
    <definedName name="aaa" localSheetId="3" hidden="1">{"'SUMMATION'!$B$2:$I$2"}</definedName>
    <definedName name="aaa" hidden="1">{"'SUMMATION'!$B$2:$I$2"}</definedName>
    <definedName name="B">'[4]Quotation'!#REF!</definedName>
    <definedName name="CCTV">'[5]boq'!#REF!</definedName>
    <definedName name="DB12_MM." localSheetId="3">#REF!</definedName>
    <definedName name="DB12_MM.">#REF!</definedName>
    <definedName name="DB16_MM." localSheetId="3">#REF!</definedName>
    <definedName name="DB16_MM.">#REF!</definedName>
    <definedName name="DB20_MM." localSheetId="3">#REF!</definedName>
    <definedName name="DB20_MM.">#REF!</definedName>
    <definedName name="DB25_MM." localSheetId="3">#REF!</definedName>
    <definedName name="DB25_MM.">#REF!</definedName>
    <definedName name="DB28_MM." localSheetId="3">#REF!</definedName>
    <definedName name="DB28_MM.">#REF!</definedName>
    <definedName name="ee">'[4]Quotation'!#REF!</definedName>
    <definedName name="eer">'[4]Quotation'!#REF!</definedName>
    <definedName name="factor_table" localSheetId="3">#REF!</definedName>
    <definedName name="factor_table">'[6]Factor  F_6%'!$F$10:$F$33</definedName>
    <definedName name="GrandTotal">'[4]Quotation'!#REF!</definedName>
    <definedName name="HTML_CodePage" hidden="1">874</definedName>
    <definedName name="HTML_Control" localSheetId="3" hidden="1">{"'SUMMATION'!$B$2:$I$2"}</definedName>
    <definedName name="HTML_Control" hidden="1">{"'SUMMATION'!$B$2:$I$2"}</definedName>
    <definedName name="HTML_Description" hidden="1">""</definedName>
    <definedName name="HTML_Email" hidden="1">""</definedName>
    <definedName name="HTML_Header" hidden="1">"SUMMATION"</definedName>
    <definedName name="HTML_LastUpdate" hidden="1">"21/3/02"</definedName>
    <definedName name="HTML_LineAfter" hidden="1">FALSE</definedName>
    <definedName name="HTML_LineBefore" hidden="1">FALSE</definedName>
    <definedName name="HTML_Name" hidden="1">"Estimate_5"</definedName>
    <definedName name="HTML_OBDlg2" hidden="1">TRUE</definedName>
    <definedName name="HTML_OBDlg4" hidden="1">TRUE</definedName>
    <definedName name="HTML_OS" hidden="1">0</definedName>
    <definedName name="HTML_PathFile" hidden="1">"C:\SAni.htm"</definedName>
    <definedName name="HTML_Title" hidden="1">"อาคารเรียนรวม"</definedName>
    <definedName name="MATV">'[5]boq'!#REF!</definedName>
    <definedName name="MATV1">'[5]boq'!#REF!</definedName>
    <definedName name="mmm">'[4]Quotation'!#REF!</definedName>
    <definedName name="NumberB">'[4]Quotation'!#REF!</definedName>
    <definedName name="NumberC">'[4]Quotation'!#REF!</definedName>
    <definedName name="_xlnm.Print_Area" localSheetId="0">'ปร 6'!$A$1:$G$38</definedName>
    <definedName name="_xlnm.Print_Area" localSheetId="1">'ปร.5'!$A$1:$G$37</definedName>
    <definedName name="_xlnm.Print_Area" localSheetId="2">'ปร4. (2)'!$A$1:$J$105</definedName>
    <definedName name="PRINT_AREA_MI">'[7]LOTUS-EE1'!#REF!</definedName>
    <definedName name="_xlnm.Print_Titles" localSheetId="2">'ปร4. (2)'!$1:$7</definedName>
    <definedName name="Term">'[4]Quotation'!#REF!</definedName>
    <definedName name="WALL" localSheetId="3" hidden="1">{"'SUMMATION'!$B$2:$I$2"}</definedName>
    <definedName name="WALL" hidden="1">{"'SUMMATION'!$B$2:$I$2"}</definedName>
    <definedName name="WEIGHT" localSheetId="3">#REF!</definedName>
    <definedName name="WEIGHT">#REF!</definedName>
    <definedName name="www">'[4]Quotation'!#REF!</definedName>
    <definedName name="กราวน์">'[5]boq'!#REF!</definedName>
    <definedName name="โครงการ__อาคาร_พักแพทย์_พยาบาล_เภสัชกร_และ_ทันตแพทย์">#REF!</definedName>
    <definedName name="ใบ" localSheetId="3" hidden="1">{"'SUMMATION'!$B$2:$I$2"}</definedName>
    <definedName name="ใบ" hidden="1">{"'SUMMATION'!$B$2:$I$2"}</definedName>
    <definedName name="ปก32" localSheetId="3" hidden="1">{"'SUMMATION'!$B$2:$I$2"}</definedName>
    <definedName name="ปก32" hidden="1">{"'SUMMATION'!$B$2:$I$2"}</definedName>
    <definedName name="ภาพและเสียง">'[5]boq'!#REF!</definedName>
    <definedName name="แสง">'[5]boq'!#REF!</definedName>
    <definedName name="แสงสว่างห้องประชุม">'[5]boq'!#REF!</definedName>
  </definedNames>
  <calcPr fullCalcOnLoad="1"/>
</workbook>
</file>

<file path=xl/sharedStrings.xml><?xml version="1.0" encoding="utf-8"?>
<sst xmlns="http://schemas.openxmlformats.org/spreadsheetml/2006/main" count="366" uniqueCount="162">
  <si>
    <t>รายการ</t>
  </si>
  <si>
    <t>จำนวน</t>
  </si>
  <si>
    <t>หน่วย</t>
  </si>
  <si>
    <t>ค่าวัสดุสิ่งของ</t>
  </si>
  <si>
    <t>ค่าแรงงาน</t>
  </si>
  <si>
    <t>ค่าวัสดุและแรงงาน</t>
  </si>
  <si>
    <t>หมายเหตุ</t>
  </si>
  <si>
    <t>หน่วยละ</t>
  </si>
  <si>
    <t>จำนวนเงิน</t>
  </si>
  <si>
    <t>รวมเป็นเงิน</t>
  </si>
  <si>
    <t>กก.</t>
  </si>
  <si>
    <t>ชุด</t>
  </si>
  <si>
    <t>ลบ.ม</t>
  </si>
  <si>
    <t>ตร.ม</t>
  </si>
  <si>
    <t>ประเภทงาน</t>
  </si>
  <si>
    <t>สถานที่ก่อสร้าง</t>
  </si>
  <si>
    <t>เจ้าของงาน</t>
  </si>
  <si>
    <t>ลำดับที่</t>
  </si>
  <si>
    <t>รวมราคางานต้นทุน</t>
  </si>
  <si>
    <t>Factor F</t>
  </si>
  <si>
    <t>รวมค่าก่อสร้าง</t>
  </si>
  <si>
    <t>FACTOR F งานอาคาร</t>
  </si>
  <si>
    <t>ดอกเบี้ยเงินกู้                 6 %</t>
  </si>
  <si>
    <t>สรุป</t>
  </si>
  <si>
    <t>คอนกรีตหยาบ</t>
  </si>
  <si>
    <t>ไม้แบบ</t>
  </si>
  <si>
    <t>คิดเป็นเงินงบประมาณ</t>
  </si>
  <si>
    <t xml:space="preserve">ค่าวัสดุและค่าแรงงาน </t>
  </si>
  <si>
    <t>คิดเป็นเงินงบประมาณเพียง</t>
  </si>
  <si>
    <t xml:space="preserve">สถานที่ก่อสร้าง               </t>
  </si>
  <si>
    <t xml:space="preserve">เจ้าของ                           </t>
  </si>
  <si>
    <t>ดินขุด - ถม</t>
  </si>
  <si>
    <t>ทรายหยาบ</t>
  </si>
  <si>
    <t>RB 6</t>
  </si>
  <si>
    <t xml:space="preserve">ประมาณการก่อสร้าง          </t>
  </si>
  <si>
    <t>งานสีพลาสติก</t>
  </si>
  <si>
    <t>แผง</t>
  </si>
  <si>
    <t>RB 9</t>
  </si>
  <si>
    <t>งานฉาบคานเสารั้ว</t>
  </si>
  <si>
    <t>เมตร</t>
  </si>
  <si>
    <t>แบบ ปร.5 (ก)</t>
  </si>
  <si>
    <t>เงินประกันผลงานหัก       0 %</t>
  </si>
  <si>
    <t>ภาษีมูลค่าเพิ่ม                7 %</t>
  </si>
  <si>
    <t>ปร.4</t>
  </si>
  <si>
    <t>แบบ ปร.6</t>
  </si>
  <si>
    <t xml:space="preserve"> </t>
  </si>
  <si>
    <t>รวมรายการที่ 1</t>
  </si>
  <si>
    <t>รวมรายการที่ 2</t>
  </si>
  <si>
    <t>พนักงานวิศวกรโยธา</t>
  </si>
  <si>
    <t>แบบรั้วบ้านพักข้าราชการตำรวจตรวจคนเข้าเมืองจังหวัดมุกดาหาร (ศูนย์หม่อนไหม)</t>
  </si>
  <si>
    <t>เงินจ่ายล่างหน้า            15 %</t>
  </si>
  <si>
    <t>ตรวจคนเข้าเมืองจังหวัดมุกดาหาร</t>
  </si>
  <si>
    <t>ลวด+ตะปู</t>
  </si>
  <si>
    <t>DB 12</t>
  </si>
  <si>
    <t>DB 20</t>
  </si>
  <si>
    <t>คอนกรีตโครงสร้าง (240 ksc  ทรงกระบอก)</t>
  </si>
  <si>
    <t>ราคารวมความยาว 3.00 ม.</t>
  </si>
  <si>
    <t>ราคารวมความยาว 1.00 ม.</t>
  </si>
  <si>
    <t>อิฐบล็อก</t>
  </si>
  <si>
    <t>รวมรายการที่ 3</t>
  </si>
  <si>
    <t>รวมรายการที่ 4</t>
  </si>
  <si>
    <t>ตาราง Factor F  งานอาคาร</t>
  </si>
  <si>
    <t>การคำนวณหาค่า Factor-F เฉลี่ย</t>
  </si>
  <si>
    <t>เงินล่วงหน้าจ่าย</t>
  </si>
  <si>
    <t>หนังสือกรมบัญชีกลางที่ กค.0405.3 / ว.364 ลงวันที่ 15 กันยายน 2559</t>
  </si>
  <si>
    <t>เงินประกันผลงานหัก</t>
  </si>
  <si>
    <t>เริ่มใช้ 16 พฤษภาคม 2559</t>
  </si>
  <si>
    <t>ดอกเบี้ยเงินกู้</t>
  </si>
  <si>
    <t>ค่าภาษีมูลค่าเพิ่ม</t>
  </si>
  <si>
    <t>Factor F =</t>
  </si>
  <si>
    <r>
      <t>D - ((D-E)*(A-</t>
    </r>
    <r>
      <rPr>
        <b/>
        <sz val="14"/>
        <color indexed="12"/>
        <rFont val="CordiaUPC"/>
        <family val="2"/>
      </rPr>
      <t>B</t>
    </r>
    <r>
      <rPr>
        <b/>
        <sz val="14"/>
        <rFont val="CordiaUPC"/>
        <family val="2"/>
      </rPr>
      <t>)/(</t>
    </r>
    <r>
      <rPr>
        <b/>
        <sz val="14"/>
        <color indexed="10"/>
        <rFont val="CordiaUPC"/>
        <family val="2"/>
      </rPr>
      <t>C</t>
    </r>
    <r>
      <rPr>
        <b/>
        <sz val="14"/>
        <rFont val="CordiaUPC"/>
        <family val="2"/>
      </rPr>
      <t>-</t>
    </r>
    <r>
      <rPr>
        <b/>
        <sz val="14"/>
        <color indexed="12"/>
        <rFont val="CordiaUPC"/>
        <family val="2"/>
      </rPr>
      <t>B</t>
    </r>
    <r>
      <rPr>
        <b/>
        <sz val="14"/>
        <rFont val="CordiaUPC"/>
        <family val="2"/>
      </rPr>
      <t>))</t>
    </r>
  </si>
  <si>
    <t>ค่างานต้นทุน</t>
  </si>
  <si>
    <t>B</t>
  </si>
  <si>
    <t>B : ค่างานต้นทุนต่ำ</t>
  </si>
  <si>
    <t>(บาท)</t>
  </si>
  <si>
    <t>A</t>
  </si>
  <si>
    <t>A : ค่างานต้นทุนที่ประมาณราคาได้(วัสดุ+แรงงาน)</t>
  </si>
  <si>
    <t>C</t>
  </si>
  <si>
    <t>C : ค่างานต้นทุนสูง</t>
  </si>
  <si>
    <t>D</t>
  </si>
  <si>
    <t>D : Factor F ทุนต่ำ</t>
  </si>
  <si>
    <t>E</t>
  </si>
  <si>
    <t>E : Factor F ทุนสูง</t>
  </si>
  <si>
    <t>นำค่านี้ไปใช้ในการคำนวณ</t>
  </si>
  <si>
    <t>A * Factor F</t>
  </si>
  <si>
    <t>(ให้กรอกข้อมูลลงในช่อง A เท่านั้น)</t>
  </si>
  <si>
    <t>รวมรายการที่ 5</t>
  </si>
  <si>
    <t>งาน</t>
  </si>
  <si>
    <t>งานบ่อพักน้ำ</t>
  </si>
  <si>
    <t>รวมค่าแรง</t>
  </si>
  <si>
    <t>งานทรายล้าง</t>
  </si>
  <si>
    <t>งานป้าย</t>
  </si>
  <si>
    <t>ไม้แบบ คิด 50 %</t>
  </si>
  <si>
    <t>งานประตูรั้วขนาด 6.00 x 1.80 แบบเลื่อน</t>
  </si>
  <si>
    <t>งานป้ายรั้ว  คิดราคาต่อความยาวรั้ว 4.00 เมตร</t>
  </si>
  <si>
    <t>งานรั้ว แบบครึ่งทึบครึ่งโปร่ง คิดราคาต่อความยาวรั้ว 3.00 เมตร</t>
  </si>
  <si>
    <t>งานกำแพงกันดิน  + รั้วทึบ คิดราคาต่อความยาวรั้ว 3.00 เมตร</t>
  </si>
  <si>
    <t>งานรั้วทึบ  คิดราคาต่อความยาวรั้ว 3.00 เมตร</t>
  </si>
  <si>
    <t>ราคารวมความยาว 4 ม.</t>
  </si>
  <si>
    <t>รวมรายการที่  6</t>
  </si>
  <si>
    <t>รวมรายการที่ 1-6</t>
  </si>
  <si>
    <t>แผงรั้วเหล็ก (รายละเอียดตามแบบก่อสร้าง)</t>
  </si>
  <si>
    <t xml:space="preserve"> (รายละเอียดตามแบบก่อสร้าง)</t>
  </si>
  <si>
    <t>ลงชื่อ</t>
  </si>
  <si>
    <t>ประธานกรรมการ</t>
  </si>
  <si>
    <t>กรรมการ</t>
  </si>
  <si>
    <t>กรรมการและเลขานุการ</t>
  </si>
  <si>
    <t xml:space="preserve">    ร้อยตำรวจเอกหญิง.................................................................</t>
  </si>
  <si>
    <t>แบบสรุปผลราคากลางค่าก่อสร้าง</t>
  </si>
  <si>
    <t>ประมาณการเมื่อ</t>
  </si>
  <si>
    <t>วันที่   8    เดือน มิถุนายน   พ.ศ. 2561</t>
  </si>
  <si>
    <t xml:space="preserve">   ที่ 89/2561 ลงวันที่ 28 พฤษภาคม พ.ศ. 2561</t>
  </si>
  <si>
    <t xml:space="preserve">คณะกรรมการกำหนดราคากลาง ตามคำสั่ง ตรวจคนเข้าเมืองจังหวัดมุกดาหาร  กองบังคับการตรวจคนเข้าเมือง 4  </t>
  </si>
  <si>
    <t xml:space="preserve">                        กองบังคับการตรวจคนเข้าเมือง 4</t>
  </si>
  <si>
    <t xml:space="preserve">             รองสารวัตร ตรวจคนเข้าเมืองจังหวัดมุกดาหาร</t>
  </si>
  <si>
    <t>.........................................................................................................</t>
  </si>
  <si>
    <t xml:space="preserve">       สำนักงานโยธาธิการและผังเมืองจังหวัดมุกดาหาร</t>
  </si>
  <si>
    <t xml:space="preserve"> ร้อยตำรวจเอกหญิง.................................................................</t>
  </si>
  <si>
    <t>บ้านพักข้าราชการตำรวจตรวจคนเข้าเมืองจังหวัดมุกดาหาร ต.มุกดาหาร อ.เมือง จ.มุกดาหาร</t>
  </si>
  <si>
    <t>วันที่ 8  เดือน มิถุนายน   พ.ศ. 2561</t>
  </si>
  <si>
    <t xml:space="preserve">  พันตำรวจโท  .......................................................................</t>
  </si>
  <si>
    <t xml:space="preserve">                                  (อุดร     ชาวแขก)</t>
  </si>
  <si>
    <t xml:space="preserve">                 สารวัตร ตรวจคนเข้าเมืองจังหวัดมุกดาหาร</t>
  </si>
  <si>
    <t xml:space="preserve">      สำนักงานโยธาธิการและผังเมืองจังหวัดมุกดาหาร</t>
  </si>
  <si>
    <t xml:space="preserve">                              (อุดร     ชาวแขก)</t>
  </si>
  <si>
    <t xml:space="preserve">                           สว.ตม.จว.มุกดาหาร</t>
  </si>
  <si>
    <t xml:space="preserve">                             ประธานกรรมการ</t>
  </si>
  <si>
    <t xml:space="preserve"> ลงชื่อ    พ.ต.ท. ......................................... </t>
  </si>
  <si>
    <t xml:space="preserve">                     (ชยานันต์    ตันคำฮอง)</t>
  </si>
  <si>
    <t xml:space="preserve">                          รอง สว.ตม.จว.มุกดาหาร</t>
  </si>
  <si>
    <t xml:space="preserve">                                       กรรมการ</t>
  </si>
  <si>
    <t>ลงชื่อ  ร.ต.อ.หญิง.............................................</t>
  </si>
  <si>
    <t>ลงชื่อ......................................................................</t>
  </si>
  <si>
    <t>(นายรังสิวุฒิ     ทองดวง)</t>
  </si>
  <si>
    <t xml:space="preserve">                                  รอง สว.ตม.จว.มุกดาหาร</t>
  </si>
  <si>
    <t xml:space="preserve">                                   กรรมการและเลขานุการ</t>
  </si>
  <si>
    <t xml:space="preserve">                                    (วิไลลักษณ์     ทวะชารี)</t>
  </si>
  <si>
    <t>จังหวัดมุกดาหาร (ศูนย์หม่อนไหม)</t>
  </si>
  <si>
    <t>รั้วบ้านพักข้าราชการตำรวจตรวจคนเข้าเมือง</t>
  </si>
  <si>
    <t>เงินจ่ายล่างหน้า             15 %</t>
  </si>
  <si>
    <t>เงินประกันผลงานหัก         0 %</t>
  </si>
  <si>
    <t xml:space="preserve">              สารวัตร ตรวจคนเข้าเมืองจังหวัดมุกดาหาร</t>
  </si>
  <si>
    <t xml:space="preserve">                          (อุดร     ชาวแขก)</t>
  </si>
  <si>
    <t xml:space="preserve">           สารวัตร ตรวจคนเข้าเมืองจังหวัดมุกดาหาร</t>
  </si>
  <si>
    <t xml:space="preserve">               กองบังคับการตรวจคนเข้าเมือง 4</t>
  </si>
  <si>
    <t>ร้อยตำรวจเอกหญิง.................................................................</t>
  </si>
  <si>
    <t>พันตำรวจโท  .......................................................................</t>
  </si>
  <si>
    <t xml:space="preserve">         รองสารวัตร ตรวจคนเข้าเมืองจังหวัดมุกดาหาร</t>
  </si>
  <si>
    <t xml:space="preserve">                    กองบังคับการตรวจคนเข้าเมือง 4</t>
  </si>
  <si>
    <t xml:space="preserve">                          (ชยานันต์    ตันคำฮอง)</t>
  </si>
  <si>
    <t xml:space="preserve">                         (วิไลลักษณ์      ทวะชารี)</t>
  </si>
  <si>
    <t xml:space="preserve">                     (นายรังสิวุฒิ       ทองดวง)</t>
  </si>
  <si>
    <t xml:space="preserve">                        พนักงานวิศวกรโยธา</t>
  </si>
  <si>
    <t xml:space="preserve">                      กองบังคับการตรวจคนเข้าเมือง 4</t>
  </si>
  <si>
    <t xml:space="preserve">                              (ชยานันต์    ตันคำฮอง)</t>
  </si>
  <si>
    <t xml:space="preserve">            รองสารวัตร ตรวจคนเข้าเมืองจังหวัดมุกดาหาร</t>
  </si>
  <si>
    <t xml:space="preserve">                     กองบังคับการตรวจคนเข้าเมือง 4</t>
  </si>
  <si>
    <t xml:space="preserve">                     (นายรังสิวุฒิ      ทองดวง)</t>
  </si>
  <si>
    <t>..............................................................................................</t>
  </si>
  <si>
    <t xml:space="preserve">                         พนักงานวิศวกรโยธา</t>
  </si>
  <si>
    <t xml:space="preserve">                               (วิไลลักษณ์     ทวะชารี)</t>
  </si>
  <si>
    <t xml:space="preserve">                       กองบังคับการตรวจคนเข้าเมือง 4</t>
  </si>
</sst>
</file>

<file path=xl/styles.xml><?xml version="1.0" encoding="utf-8"?>
<styleSheet xmlns="http://schemas.openxmlformats.org/spreadsheetml/2006/main">
  <numFmts count="5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000_-;\-* #,##0.0000_-;_-* &quot;-&quot;??_-;_-@_-"/>
    <numFmt numFmtId="188" formatCode="0.0000"/>
    <numFmt numFmtId="189" formatCode="_-* #,##0_-;\-* #,##0_-;_-* &quot;-&quot;??_-;_-@_-"/>
    <numFmt numFmtId="190" formatCode="_-* #,##0.00000_-;\-* #,##0.00000_-;_-* &quot;-&quot;??_-;_-@_-"/>
    <numFmt numFmtId="191" formatCode="General_)"/>
    <numFmt numFmtId="192" formatCode="&quot;\&quot;#,##0;[Red]&quot;\&quot;\-#,##0"/>
    <numFmt numFmtId="193" formatCode="_ * #,##0.00_ ;_ * \-#,##0.00_ ;_ * &quot;-&quot;??_ ;_ @_ "/>
    <numFmt numFmtId="194" formatCode="_ * #,##0_ ;_ * \-#,##0_ ;_ * &quot;-&quot;_ ;_ @_ "/>
    <numFmt numFmtId="195" formatCode="&quot;฿&quot;\t#,##0_);\(&quot;฿&quot;\t#,##0\)"/>
    <numFmt numFmtId="196" formatCode="\t0.00E+00"/>
    <numFmt numFmtId="197" formatCode="0\ "/>
    <numFmt numFmtId="198" formatCode="General\ "/>
    <numFmt numFmtId="199" formatCode="#,##0.00&quot; $&quot;;\-#,##0.00&quot; $&quot;"/>
    <numFmt numFmtId="200" formatCode="#,##0.00&quot; $&quot;;[Red]\-#,##0.00&quot; $&quot;"/>
    <numFmt numFmtId="201" formatCode="d\.m\.yy"/>
    <numFmt numFmtId="202" formatCode="d\.mmm\.yy"/>
    <numFmt numFmtId="203" formatCode="d\.mmm"/>
    <numFmt numFmtId="204" formatCode="mmm\.yy"/>
    <numFmt numFmtId="205" formatCode="\$#,##0;&quot;($&quot;#,##0\)"/>
    <numFmt numFmtId="206" formatCode="#,##0.00\ ;\-#,##0.00\ ;&quot; -&quot;#\ ;@\ "/>
    <numFmt numFmtId="207" formatCode="mm/dd/yy"/>
    <numFmt numFmtId="208" formatCode="#,###.00"/>
    <numFmt numFmtId="209" formatCode="#,##0.00\ ;&quot; (&quot;#,##0.00\);&quot; -&quot;#\ ;@\ "/>
    <numFmt numFmtId="210" formatCode="#,##0\ ;\-#,##0\ ;&quot; -&quot;#\ ;@\ "/>
    <numFmt numFmtId="211" formatCode="\$#,##0.00;&quot;($&quot;#,##0.00\)"/>
    <numFmt numFmtId="212" formatCode="d&quot; ดดดด bbbb&quot;"/>
    <numFmt numFmtId="213" formatCode="_(* #,##0.0_);_(* \(#,##0.0\);_(* &quot;-&quot;??_);_(@_)"/>
    <numFmt numFmtId="214" formatCode="_(* #,##0.00_);_(* \(#,##0.00\);_(* &quot;-&quot;??_);_(@_)"/>
    <numFmt numFmtId="215" formatCode="#,##0;\(#,##0\)"/>
    <numFmt numFmtId="216" formatCode="_-* #,##0.000_-;\-* #,##0.000_-;_-* &quot;-&quot;??_-;_-@_-"/>
    <numFmt numFmtId="217" formatCode="0.00_)"/>
    <numFmt numFmtId="218" formatCode="\$#,##0\ ;&quot;($&quot;#,##0\)"/>
    <numFmt numFmtId="219" formatCode="mm/dd/yyyy"/>
    <numFmt numFmtId="220" formatCode="_(* #,##0_);_(* \(#,##0\);_(* &quot;-&quot;??_);_(@_)"/>
    <numFmt numFmtId="221" formatCode="#,##0&quot;   &quot;;\-#,##0&quot;   &quot;"/>
    <numFmt numFmtId="222" formatCode="\ว\ว/\ด\ด/\ป\ป"/>
    <numFmt numFmtId="223" formatCode="&quot;ฃค&quot;#,##0;&quot;ฃค-&quot;#,##0"/>
    <numFmt numFmtId="224" formatCode="#,##0\ ;\-#,##0\ ;&quot; - &quot;;@\ "/>
    <numFmt numFmtId="225" formatCode="0&quot;  &quot;"/>
    <numFmt numFmtId="226" formatCode="d\.m\.yy\ h:mm"/>
    <numFmt numFmtId="227" formatCode="#,##0.00&quot; F &quot;;\-#,##0.00&quot; F &quot;;&quot; -&quot;#&quot; F &quot;;@\ "/>
    <numFmt numFmtId="228" formatCode="0.00&quot;  &quot;"/>
    <numFmt numFmtId="229" formatCode="dd\-mmm\-yy_)"/>
    <numFmt numFmtId="230" formatCode="d\ ดดดด\ bbbb"/>
    <numFmt numFmtId="231" formatCode="\ว\ \ด\ด\ด\ด\ &quot;ค.ศ.&quot;\ \ค\ค\ค\ค"/>
    <numFmt numFmtId="232" formatCode="&quot;วันที่&quot;\ \ว\ \ด\ด\ด\ด\ \ป\ป\ป\ป"/>
  </numFmts>
  <fonts count="134">
    <font>
      <sz val="14"/>
      <name val="Cordia New"/>
      <family val="0"/>
    </font>
    <font>
      <sz val="11"/>
      <color indexed="8"/>
      <name val="Tahoma"/>
      <family val="2"/>
    </font>
    <font>
      <sz val="16"/>
      <color indexed="8"/>
      <name val="AngsanaUPC"/>
      <family val="2"/>
    </font>
    <font>
      <sz val="8"/>
      <name val="Cordia New"/>
      <family val="2"/>
    </font>
    <font>
      <sz val="14"/>
      <name val="TH SarabunIT๙"/>
      <family val="2"/>
    </font>
    <font>
      <sz val="14"/>
      <name val="TH SarabunPSK"/>
      <family val="2"/>
    </font>
    <font>
      <sz val="10"/>
      <name val="Arial"/>
      <family val="2"/>
    </font>
    <font>
      <sz val="16"/>
      <name val="Cordia New"/>
      <family val="2"/>
    </font>
    <font>
      <b/>
      <sz val="14"/>
      <name val="Cordia New"/>
      <family val="2"/>
    </font>
    <font>
      <sz val="16"/>
      <name val="CordiaUPC"/>
      <family val="2"/>
    </font>
    <font>
      <b/>
      <sz val="16"/>
      <name val="CordiaUPC"/>
      <family val="2"/>
    </font>
    <font>
      <sz val="16"/>
      <color indexed="8"/>
      <name val="CordiaUPC"/>
      <family val="2"/>
    </font>
    <font>
      <sz val="12"/>
      <name val="EucrosiaUPC"/>
      <family val="1"/>
    </font>
    <font>
      <b/>
      <sz val="14"/>
      <color indexed="10"/>
      <name val="EucrosiaUPC"/>
      <family val="1"/>
    </font>
    <font>
      <b/>
      <sz val="14"/>
      <name val="CordiaUPC"/>
      <family val="2"/>
    </font>
    <font>
      <b/>
      <sz val="14"/>
      <color indexed="10"/>
      <name val="CordiaUPC"/>
      <family val="2"/>
    </font>
    <font>
      <b/>
      <sz val="14"/>
      <color indexed="10"/>
      <name val="Cordia New"/>
      <family val="2"/>
    </font>
    <font>
      <b/>
      <sz val="14"/>
      <color indexed="12"/>
      <name val="CordiaUPC"/>
      <family val="2"/>
    </font>
    <font>
      <sz val="14"/>
      <color indexed="12"/>
      <name val="Cordia New"/>
      <family val="2"/>
    </font>
    <font>
      <i/>
      <sz val="14"/>
      <name val="CordiaUPC"/>
      <family val="2"/>
    </font>
    <font>
      <b/>
      <sz val="14"/>
      <color indexed="21"/>
      <name val="CordiaUPC"/>
      <family val="2"/>
    </font>
    <font>
      <b/>
      <sz val="14"/>
      <color indexed="8"/>
      <name val="CordiaUPC"/>
      <family val="2"/>
    </font>
    <font>
      <b/>
      <i/>
      <sz val="14"/>
      <color indexed="12"/>
      <name val="CordiaUPC"/>
      <family val="2"/>
    </font>
    <font>
      <b/>
      <i/>
      <sz val="14"/>
      <color indexed="8"/>
      <name val="CordiaUPC"/>
      <family val="2"/>
    </font>
    <font>
      <b/>
      <sz val="14"/>
      <color indexed="61"/>
      <name val="CordiaUPC"/>
      <family val="2"/>
    </font>
    <font>
      <sz val="14"/>
      <name val="SV Rojchana"/>
      <family val="0"/>
    </font>
    <font>
      <sz val="14"/>
      <name val="AngsanaUPC"/>
      <family val="1"/>
    </font>
    <font>
      <sz val="11"/>
      <name val="?? ?????"/>
      <family val="3"/>
    </font>
    <font>
      <sz val="10"/>
      <name val="Helv"/>
      <family val="2"/>
    </font>
    <font>
      <sz val="16"/>
      <name val="DilleniaUPC"/>
      <family val="1"/>
    </font>
    <font>
      <sz val="11"/>
      <name val="??"/>
      <family val="1"/>
    </font>
    <font>
      <sz val="12"/>
      <name val="Helv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4"/>
      <name val="Angsana New"/>
      <family val="1"/>
    </font>
    <font>
      <b/>
      <i/>
      <sz val="24"/>
      <color indexed="49"/>
      <name val="Arial Narrow"/>
      <family val="2"/>
    </font>
    <font>
      <sz val="11"/>
      <color indexed="20"/>
      <name val="Calibri"/>
      <family val="2"/>
    </font>
    <font>
      <b/>
      <sz val="8"/>
      <name val="Times New Roman"/>
      <family val="1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0"/>
      <name val="Arial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b/>
      <sz val="12"/>
      <name val="Cordia New"/>
      <family val="2"/>
    </font>
    <font>
      <b/>
      <i/>
      <sz val="16"/>
      <name val="Cordia New"/>
      <family val="2"/>
    </font>
    <font>
      <b/>
      <i/>
      <sz val="14"/>
      <name val="Cordia New"/>
      <family val="2"/>
    </font>
    <font>
      <sz val="10"/>
      <color indexed="8"/>
      <name val="Arial"/>
      <family val="2"/>
    </font>
    <font>
      <b/>
      <sz val="14"/>
      <name val="DilleniaUPC"/>
      <family val="1"/>
    </font>
    <font>
      <b/>
      <sz val="14"/>
      <color indexed="8"/>
      <name val="Cordia New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name val="Arial"/>
      <family val="2"/>
    </font>
    <font>
      <u val="single"/>
      <sz val="14"/>
      <color indexed="12"/>
      <name val="Cordia New"/>
      <family val="2"/>
    </font>
    <font>
      <sz val="11"/>
      <color indexed="62"/>
      <name val="Calibri"/>
      <family val="2"/>
    </font>
    <font>
      <sz val="8"/>
      <name val="Times New Roman"/>
      <family val="1"/>
    </font>
    <font>
      <sz val="11"/>
      <color indexed="52"/>
      <name val="Calibri"/>
      <family val="2"/>
    </font>
    <font>
      <b/>
      <sz val="11"/>
      <name val="Arial"/>
      <family val="2"/>
    </font>
    <font>
      <sz val="11"/>
      <color indexed="60"/>
      <name val="Calibri"/>
      <family val="2"/>
    </font>
    <font>
      <sz val="11"/>
      <name val="CG Times (WN)"/>
      <family val="0"/>
    </font>
    <font>
      <sz val="7"/>
      <name val="Small Fonts"/>
      <family val="2"/>
    </font>
    <font>
      <sz val="16"/>
      <name val="AngsanaUPC"/>
      <family val="1"/>
    </font>
    <font>
      <b/>
      <sz val="11"/>
      <color indexed="63"/>
      <name val="Calibri"/>
      <family val="2"/>
    </font>
    <font>
      <b/>
      <i/>
      <sz val="18"/>
      <color indexed="28"/>
      <name val="AngsanaUPC"/>
      <family val="1"/>
    </font>
    <font>
      <b/>
      <sz val="18"/>
      <color indexed="8"/>
      <name val="Cordia New"/>
      <family val="2"/>
    </font>
    <font>
      <i/>
      <sz val="28"/>
      <name val="JasmineUPC"/>
      <family val="1"/>
    </font>
    <font>
      <b/>
      <i/>
      <sz val="14"/>
      <name val="Times New Roman"/>
      <family val="1"/>
    </font>
    <font>
      <sz val="12"/>
      <name val="AngsanaUPC"/>
      <family val="1"/>
    </font>
    <font>
      <sz val="11"/>
      <color indexed="10"/>
      <name val="Calibri"/>
      <family val="2"/>
    </font>
    <font>
      <u val="single"/>
      <sz val="12"/>
      <color indexed="12"/>
      <name val="Osaka"/>
      <family val="3"/>
    </font>
    <font>
      <sz val="14"/>
      <name val="CordiaUPC"/>
      <family val="2"/>
    </font>
    <font>
      <u val="single"/>
      <sz val="14"/>
      <color indexed="36"/>
      <name val="Cordia New"/>
      <family val="2"/>
    </font>
    <font>
      <sz val="12"/>
      <name val="นูลมรผ"/>
      <family val="0"/>
    </font>
    <font>
      <sz val="14"/>
      <name val="FreesiaUPC"/>
      <family val="2"/>
    </font>
    <font>
      <sz val="10"/>
      <name val="Courier"/>
      <family val="3"/>
    </font>
    <font>
      <sz val="14"/>
      <name val="ＭＳ 明朝"/>
      <family val="1"/>
    </font>
    <font>
      <sz val="12"/>
      <name val="Cordia New"/>
      <family val="2"/>
    </font>
    <font>
      <sz val="14"/>
      <name val="Terminal"/>
      <family val="3"/>
    </font>
    <font>
      <sz val="16"/>
      <name val="TH SarabunPSK"/>
      <family val="2"/>
    </font>
    <font>
      <sz val="10"/>
      <color indexed="10"/>
      <name val="TH SarabunPSK"/>
      <family val="2"/>
    </font>
    <font>
      <sz val="14"/>
      <color indexed="10"/>
      <name val="TH SarabunPSK"/>
      <family val="2"/>
    </font>
    <font>
      <b/>
      <sz val="15"/>
      <color indexed="8"/>
      <name val="TH SarabunPSK"/>
      <family val="2"/>
    </font>
    <font>
      <sz val="15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5"/>
      <name val="TH SarabunPSK"/>
      <family val="2"/>
    </font>
    <font>
      <sz val="13"/>
      <name val="TH SarabunPSK"/>
      <family val="2"/>
    </font>
    <font>
      <sz val="16"/>
      <color indexed="8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AngsanaUPC"/>
      <family val="2"/>
    </font>
    <font>
      <sz val="11"/>
      <color theme="1"/>
      <name val="Tahoma"/>
      <family val="2"/>
    </font>
    <font>
      <sz val="16"/>
      <color theme="1"/>
      <name val="CordiaUPC"/>
      <family val="2"/>
    </font>
    <font>
      <sz val="10"/>
      <color rgb="FFFF0000"/>
      <name val="TH SarabunPSK"/>
      <family val="2"/>
    </font>
    <font>
      <sz val="14"/>
      <color rgb="FFFF0000"/>
      <name val="TH SarabunPSK"/>
      <family val="2"/>
    </font>
    <font>
      <sz val="16"/>
      <color theme="1"/>
      <name val="TH SarabunPSK"/>
      <family val="2"/>
    </font>
    <font>
      <b/>
      <sz val="15"/>
      <color theme="1"/>
      <name val="TH SarabunPSK"/>
      <family val="2"/>
    </font>
  </fonts>
  <fills count="6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hair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>
        <color indexed="8"/>
      </top>
      <bottom style="medium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 style="thin">
        <color indexed="8"/>
      </right>
      <top/>
      <bottom/>
    </border>
    <border>
      <left style="thin"/>
      <right/>
      <top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 style="thin"/>
      <top style="thin"/>
      <bottom/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/>
      <right/>
      <top style="thin">
        <color theme="1"/>
      </top>
      <bottom style="thin">
        <color theme="1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56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5" fillId="0" borderId="0">
      <alignment vertical="center"/>
      <protection/>
    </xf>
    <xf numFmtId="191" fontId="26" fillId="0" borderId="0" applyFont="0" applyFill="0" applyBorder="0" applyAlignment="0" applyProtection="0"/>
    <xf numFmtId="192" fontId="27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26" fillId="0" borderId="1">
      <alignment/>
      <protection/>
    </xf>
    <xf numFmtId="194" fontId="6" fillId="0" borderId="0" applyFont="0" applyFill="0" applyBorder="0" applyAlignment="0" applyProtection="0"/>
    <xf numFmtId="4" fontId="28" fillId="0" borderId="0" applyFont="0" applyFill="0" applyBorder="0" applyAlignment="0" applyProtection="0"/>
    <xf numFmtId="195" fontId="29" fillId="0" borderId="0" applyFont="0" applyFill="0" applyBorder="0" applyAlignment="0" applyProtection="0"/>
    <xf numFmtId="196" fontId="29" fillId="0" borderId="0" applyFont="0" applyFill="0" applyBorder="0" applyAlignment="0" applyProtection="0"/>
    <xf numFmtId="194" fontId="6" fillId="0" borderId="0" applyFon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6" fillId="2" borderId="0">
      <alignment/>
      <protection/>
    </xf>
    <xf numFmtId="0" fontId="32" fillId="0" borderId="0">
      <alignment/>
      <protection/>
    </xf>
    <xf numFmtId="0" fontId="110" fillId="3" borderId="0" applyNumberFormat="0" applyBorder="0" applyAlignment="0" applyProtection="0"/>
    <xf numFmtId="0" fontId="33" fillId="4" borderId="0" applyNumberFormat="0" applyBorder="0" applyAlignment="0" applyProtection="0"/>
    <xf numFmtId="0" fontId="110" fillId="5" borderId="0" applyNumberFormat="0" applyBorder="0" applyAlignment="0" applyProtection="0"/>
    <xf numFmtId="0" fontId="33" fillId="6" borderId="0" applyNumberFormat="0" applyBorder="0" applyAlignment="0" applyProtection="0"/>
    <xf numFmtId="0" fontId="110" fillId="7" borderId="0" applyNumberFormat="0" applyBorder="0" applyAlignment="0" applyProtection="0"/>
    <xf numFmtId="0" fontId="33" fillId="2" borderId="0" applyNumberFormat="0" applyBorder="0" applyAlignment="0" applyProtection="0"/>
    <xf numFmtId="0" fontId="110" fillId="8" borderId="0" applyNumberFormat="0" applyBorder="0" applyAlignment="0" applyProtection="0"/>
    <xf numFmtId="0" fontId="33" fillId="9" borderId="0" applyNumberFormat="0" applyBorder="0" applyAlignment="0" applyProtection="0"/>
    <xf numFmtId="0" fontId="110" fillId="10" borderId="0" applyNumberFormat="0" applyBorder="0" applyAlignment="0" applyProtection="0"/>
    <xf numFmtId="0" fontId="33" fillId="11" borderId="0" applyNumberFormat="0" applyBorder="0" applyAlignment="0" applyProtection="0"/>
    <xf numFmtId="0" fontId="110" fillId="12" borderId="0" applyNumberFormat="0" applyBorder="0" applyAlignment="0" applyProtection="0"/>
    <xf numFmtId="0" fontId="33" fillId="13" borderId="0" applyNumberFormat="0" applyBorder="0" applyAlignment="0" applyProtection="0"/>
    <xf numFmtId="197" fontId="34" fillId="0" borderId="0">
      <alignment/>
      <protection/>
    </xf>
    <xf numFmtId="197" fontId="34" fillId="0" borderId="0">
      <alignment/>
      <protection/>
    </xf>
    <xf numFmtId="197" fontId="34" fillId="0" borderId="0">
      <alignment/>
      <protection/>
    </xf>
    <xf numFmtId="197" fontId="34" fillId="0" borderId="0">
      <alignment/>
      <protection/>
    </xf>
    <xf numFmtId="197" fontId="34" fillId="0" borderId="0">
      <alignment/>
      <protection/>
    </xf>
    <xf numFmtId="197" fontId="34" fillId="0" borderId="0">
      <alignment/>
      <protection/>
    </xf>
    <xf numFmtId="197" fontId="34" fillId="0" borderId="0">
      <alignment/>
      <protection/>
    </xf>
    <xf numFmtId="197" fontId="34" fillId="0" borderId="0">
      <alignment/>
      <protection/>
    </xf>
    <xf numFmtId="0" fontId="110" fillId="14" borderId="0" applyNumberFormat="0" applyBorder="0" applyAlignment="0" applyProtection="0"/>
    <xf numFmtId="0" fontId="33" fillId="15" borderId="0" applyNumberFormat="0" applyBorder="0" applyAlignment="0" applyProtection="0"/>
    <xf numFmtId="0" fontId="110" fillId="16" borderId="0" applyNumberFormat="0" applyBorder="0" applyAlignment="0" applyProtection="0"/>
    <xf numFmtId="0" fontId="33" fillId="17" borderId="0" applyNumberFormat="0" applyBorder="0" applyAlignment="0" applyProtection="0"/>
    <xf numFmtId="0" fontId="110" fillId="18" borderId="0" applyNumberFormat="0" applyBorder="0" applyAlignment="0" applyProtection="0"/>
    <xf numFmtId="0" fontId="33" fillId="19" borderId="0" applyNumberFormat="0" applyBorder="0" applyAlignment="0" applyProtection="0"/>
    <xf numFmtId="0" fontId="110" fillId="20" borderId="0" applyNumberFormat="0" applyBorder="0" applyAlignment="0" applyProtection="0"/>
    <xf numFmtId="0" fontId="33" fillId="9" borderId="0" applyNumberFormat="0" applyBorder="0" applyAlignment="0" applyProtection="0"/>
    <xf numFmtId="0" fontId="110" fillId="21" borderId="0" applyNumberFormat="0" applyBorder="0" applyAlignment="0" applyProtection="0"/>
    <xf numFmtId="0" fontId="33" fillId="15" borderId="0" applyNumberFormat="0" applyBorder="0" applyAlignment="0" applyProtection="0"/>
    <xf numFmtId="0" fontId="110" fillId="22" borderId="0" applyNumberFormat="0" applyBorder="0" applyAlignment="0" applyProtection="0"/>
    <xf numFmtId="0" fontId="33" fillId="23" borderId="0" applyNumberFormat="0" applyBorder="0" applyAlignment="0" applyProtection="0"/>
    <xf numFmtId="0" fontId="111" fillId="24" borderId="0" applyNumberFormat="0" applyBorder="0" applyAlignment="0" applyProtection="0"/>
    <xf numFmtId="0" fontId="35" fillId="25" borderId="0" applyNumberFormat="0" applyBorder="0" applyAlignment="0" applyProtection="0"/>
    <xf numFmtId="0" fontId="111" fillId="26" borderId="0" applyNumberFormat="0" applyBorder="0" applyAlignment="0" applyProtection="0"/>
    <xf numFmtId="0" fontId="35" fillId="17" borderId="0" applyNumberFormat="0" applyBorder="0" applyAlignment="0" applyProtection="0"/>
    <xf numFmtId="0" fontId="111" fillId="27" borderId="0" applyNumberFormat="0" applyBorder="0" applyAlignment="0" applyProtection="0"/>
    <xf numFmtId="0" fontId="35" fillId="19" borderId="0" applyNumberFormat="0" applyBorder="0" applyAlignment="0" applyProtection="0"/>
    <xf numFmtId="0" fontId="111" fillId="28" borderId="0" applyNumberFormat="0" applyBorder="0" applyAlignment="0" applyProtection="0"/>
    <xf numFmtId="0" fontId="35" fillId="29" borderId="0" applyNumberFormat="0" applyBorder="0" applyAlignment="0" applyProtection="0"/>
    <xf numFmtId="0" fontId="111" fillId="30" borderId="0" applyNumberFormat="0" applyBorder="0" applyAlignment="0" applyProtection="0"/>
    <xf numFmtId="0" fontId="35" fillId="31" borderId="0" applyNumberFormat="0" applyBorder="0" applyAlignment="0" applyProtection="0"/>
    <xf numFmtId="0" fontId="111" fillId="32" borderId="0" applyNumberFormat="0" applyBorder="0" applyAlignment="0" applyProtection="0"/>
    <xf numFmtId="0" fontId="35" fillId="33" borderId="0" applyNumberFormat="0" applyBorder="0" applyAlignment="0" applyProtection="0"/>
    <xf numFmtId="0" fontId="36" fillId="0" borderId="2" applyNumberFormat="0" applyFont="0" applyBorder="0" applyAlignment="0" applyProtection="0"/>
    <xf numFmtId="0" fontId="37" fillId="34" borderId="3">
      <alignment horizontal="centerContinuous" vertical="top"/>
      <protection/>
    </xf>
    <xf numFmtId="0" fontId="111" fillId="35" borderId="0" applyNumberFormat="0" applyBorder="0" applyAlignment="0" applyProtection="0"/>
    <xf numFmtId="0" fontId="35" fillId="36" borderId="0" applyNumberFormat="0" applyBorder="0" applyAlignment="0" applyProtection="0"/>
    <xf numFmtId="0" fontId="111" fillId="37" borderId="0" applyNumberFormat="0" applyBorder="0" applyAlignment="0" applyProtection="0"/>
    <xf numFmtId="0" fontId="35" fillId="38" borderId="0" applyNumberFormat="0" applyBorder="0" applyAlignment="0" applyProtection="0"/>
    <xf numFmtId="0" fontId="111" fillId="39" borderId="0" applyNumberFormat="0" applyBorder="0" applyAlignment="0" applyProtection="0"/>
    <xf numFmtId="0" fontId="35" fillId="40" borderId="0" applyNumberFormat="0" applyBorder="0" applyAlignment="0" applyProtection="0"/>
    <xf numFmtId="0" fontId="111" fillId="41" borderId="0" applyNumberFormat="0" applyBorder="0" applyAlignment="0" applyProtection="0"/>
    <xf numFmtId="0" fontId="35" fillId="29" borderId="0" applyNumberFormat="0" applyBorder="0" applyAlignment="0" applyProtection="0"/>
    <xf numFmtId="0" fontId="111" fillId="42" borderId="0" applyNumberFormat="0" applyBorder="0" applyAlignment="0" applyProtection="0"/>
    <xf numFmtId="0" fontId="35" fillId="31" borderId="0" applyNumberFormat="0" applyBorder="0" applyAlignment="0" applyProtection="0"/>
    <xf numFmtId="0" fontId="111" fillId="43" borderId="0" applyNumberFormat="0" applyBorder="0" applyAlignment="0" applyProtection="0"/>
    <xf numFmtId="0" fontId="35" fillId="44" borderId="0" applyNumberFormat="0" applyBorder="0" applyAlignment="0" applyProtection="0"/>
    <xf numFmtId="0" fontId="112" fillId="45" borderId="0" applyNumberFormat="0" applyBorder="0" applyAlignment="0" applyProtection="0"/>
    <xf numFmtId="0" fontId="38" fillId="6" borderId="0" applyNumberFormat="0" applyBorder="0" applyAlignment="0" applyProtection="0"/>
    <xf numFmtId="198" fontId="39" fillId="46" borderId="4">
      <alignment/>
      <protection/>
    </xf>
    <xf numFmtId="199" fontId="40" fillId="0" borderId="0" applyFill="0" applyAlignment="0">
      <protection/>
    </xf>
    <xf numFmtId="200" fontId="40" fillId="0" borderId="0" applyFill="0" applyAlignment="0">
      <protection/>
    </xf>
    <xf numFmtId="201" fontId="40" fillId="0" borderId="0" applyFill="0" applyAlignment="0">
      <protection/>
    </xf>
    <xf numFmtId="202" fontId="40" fillId="0" borderId="0" applyFill="0" applyAlignment="0">
      <protection/>
    </xf>
    <xf numFmtId="203" fontId="40" fillId="0" borderId="0" applyFill="0" applyAlignment="0">
      <protection/>
    </xf>
    <xf numFmtId="199" fontId="40" fillId="0" borderId="0" applyFill="0" applyAlignment="0">
      <protection/>
    </xf>
    <xf numFmtId="204" fontId="40" fillId="0" borderId="0" applyFill="0" applyAlignment="0">
      <protection/>
    </xf>
    <xf numFmtId="200" fontId="40" fillId="0" borderId="0" applyFill="0" applyAlignment="0">
      <protection/>
    </xf>
    <xf numFmtId="0" fontId="113" fillId="47" borderId="5" applyNumberFormat="0" applyAlignment="0" applyProtection="0"/>
    <xf numFmtId="0" fontId="41" fillId="34" borderId="6" applyNumberFormat="0" applyAlignment="0" applyProtection="0"/>
    <xf numFmtId="0" fontId="42" fillId="0" borderId="0">
      <alignment/>
      <protection/>
    </xf>
    <xf numFmtId="0" fontId="114" fillId="48" borderId="7" applyNumberFormat="0" applyAlignment="0" applyProtection="0"/>
    <xf numFmtId="0" fontId="43" fillId="49" borderId="8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9" fontId="34" fillId="0" borderId="0" applyFill="0" applyAlignment="0" applyProtection="0"/>
    <xf numFmtId="43" fontId="0" fillId="0" borderId="0" applyFont="0" applyFill="0" applyBorder="0" applyAlignment="0" applyProtection="0"/>
    <xf numFmtId="205" fontId="1" fillId="0" borderId="0" applyFill="0" applyBorder="0" applyAlignment="0" applyProtection="0"/>
    <xf numFmtId="0" fontId="1" fillId="0" borderId="0" applyFont="0" applyFill="0" applyBorder="0" applyAlignment="0" applyProtection="0"/>
    <xf numFmtId="206" fontId="1" fillId="0" borderId="0" applyFill="0" applyBorder="0" applyAlignment="0" applyProtection="0"/>
    <xf numFmtId="43" fontId="0" fillId="0" borderId="0" applyFont="0" applyFill="0" applyBorder="0" applyAlignment="0" applyProtection="0"/>
    <xf numFmtId="206" fontId="1" fillId="0" borderId="0" applyFill="0" applyBorder="0" applyAlignment="0" applyProtection="0"/>
    <xf numFmtId="43" fontId="0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207" fontId="1" fillId="0" borderId="0" applyFill="0" applyBorder="0" applyAlignment="0" applyProtection="0"/>
    <xf numFmtId="208" fontId="1" fillId="0" borderId="0" applyFill="0" applyBorder="0" applyAlignment="0" applyProtection="0"/>
    <xf numFmtId="206" fontId="1" fillId="0" borderId="0" applyFill="0" applyBorder="0" applyAlignment="0" applyProtection="0"/>
    <xf numFmtId="43" fontId="0" fillId="0" borderId="0" applyFont="0" applyFill="0" applyBorder="0" applyAlignment="0" applyProtection="0"/>
    <xf numFmtId="0" fontId="6" fillId="0" borderId="0" applyFill="0" applyBorder="0" applyAlignment="0" applyProtection="0"/>
    <xf numFmtId="43" fontId="0" fillId="0" borderId="0" applyFont="0" applyFill="0" applyBorder="0" applyAlignment="0" applyProtection="0"/>
    <xf numFmtId="206" fontId="1" fillId="0" borderId="0" applyFill="0" applyBorder="0" applyAlignment="0" applyProtection="0"/>
    <xf numFmtId="43" fontId="0" fillId="0" borderId="0" applyFont="0" applyFill="0" applyBorder="0" applyAlignment="0" applyProtection="0"/>
    <xf numFmtId="0" fontId="1" fillId="0" borderId="0" applyFill="0" applyBorder="0" applyAlignment="0" applyProtection="0"/>
    <xf numFmtId="43" fontId="0" fillId="0" borderId="0" applyFont="0" applyFill="0" applyBorder="0" applyAlignment="0" applyProtection="0"/>
    <xf numFmtId="209" fontId="1" fillId="0" borderId="0" applyFill="0" applyBorder="0" applyAlignment="0" applyProtection="0"/>
    <xf numFmtId="43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10" fillId="0" borderId="0" applyFont="0" applyFill="0" applyBorder="0" applyAlignment="0" applyProtection="0"/>
    <xf numFmtId="205" fontId="1" fillId="0" borderId="0" applyFill="0" applyBorder="0" applyAlignment="0" applyProtection="0"/>
    <xf numFmtId="205" fontId="1" fillId="0" borderId="0" applyFill="0" applyBorder="0" applyAlignment="0" applyProtection="0"/>
    <xf numFmtId="205" fontId="1" fillId="0" borderId="0" applyFill="0" applyBorder="0" applyAlignment="0" applyProtection="0"/>
    <xf numFmtId="210" fontId="1" fillId="0" borderId="0" applyFill="0" applyBorder="0" applyAlignment="0" applyProtection="0"/>
    <xf numFmtId="210" fontId="1" fillId="0" borderId="0" applyFill="0" applyBorder="0" applyAlignment="0" applyProtection="0"/>
    <xf numFmtId="210" fontId="1" fillId="0" borderId="0" applyFill="0" applyBorder="0" applyAlignment="0" applyProtection="0"/>
    <xf numFmtId="0" fontId="6" fillId="0" borderId="0" applyFill="0" applyBorder="0" applyAlignment="0" applyProtection="0"/>
    <xf numFmtId="206" fontId="1" fillId="0" borderId="0" applyFill="0" applyBorder="0" applyAlignment="0" applyProtection="0"/>
    <xf numFmtId="206" fontId="1" fillId="0" borderId="0" applyFill="0" applyBorder="0" applyAlignment="0" applyProtection="0"/>
    <xf numFmtId="206" fontId="1" fillId="0" borderId="0" applyFill="0" applyBorder="0" applyAlignment="0" applyProtection="0"/>
    <xf numFmtId="211" fontId="1" fillId="0" borderId="0" applyFill="0" applyBorder="0" applyAlignment="0" applyProtection="0"/>
    <xf numFmtId="211" fontId="1" fillId="0" borderId="0" applyFill="0" applyBorder="0" applyAlignment="0" applyProtection="0"/>
    <xf numFmtId="211" fontId="1" fillId="0" borderId="0" applyFill="0" applyBorder="0" applyAlignment="0" applyProtection="0"/>
    <xf numFmtId="211" fontId="1" fillId="0" borderId="0" applyFill="0" applyBorder="0" applyAlignment="0" applyProtection="0"/>
    <xf numFmtId="211" fontId="1" fillId="0" borderId="0" applyFill="0" applyBorder="0" applyAlignment="0" applyProtection="0"/>
    <xf numFmtId="211" fontId="1" fillId="0" borderId="0" applyFill="0" applyBorder="0" applyAlignment="0" applyProtection="0"/>
    <xf numFmtId="211" fontId="1" fillId="0" borderId="0" applyFill="0" applyBorder="0" applyAlignment="0" applyProtection="0"/>
    <xf numFmtId="211" fontId="1" fillId="0" borderId="0" applyFill="0" applyBorder="0" applyAlignment="0" applyProtection="0"/>
    <xf numFmtId="211" fontId="1" fillId="0" borderId="0" applyFill="0" applyBorder="0" applyAlignment="0" applyProtection="0"/>
    <xf numFmtId="206" fontId="1" fillId="0" borderId="0" applyFill="0" applyBorder="0" applyAlignment="0" applyProtection="0"/>
    <xf numFmtId="206" fontId="1" fillId="0" borderId="0" applyFill="0" applyBorder="0" applyAlignment="0" applyProtection="0"/>
    <xf numFmtId="206" fontId="1" fillId="0" borderId="0" applyFill="0" applyBorder="0" applyAlignment="0" applyProtection="0"/>
    <xf numFmtId="206" fontId="1" fillId="0" borderId="0" applyFill="0" applyBorder="0" applyAlignment="0" applyProtection="0"/>
    <xf numFmtId="206" fontId="1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12" fontId="1" fillId="0" borderId="0" applyFill="0" applyBorder="0" applyAlignment="0" applyProtection="0"/>
    <xf numFmtId="212" fontId="1" fillId="0" borderId="0" applyFill="0" applyBorder="0" applyAlignment="0" applyProtection="0"/>
    <xf numFmtId="212" fontId="1" fillId="0" borderId="0" applyFill="0" applyBorder="0" applyAlignment="0" applyProtection="0"/>
    <xf numFmtId="212" fontId="1" fillId="0" borderId="0" applyFill="0" applyBorder="0" applyAlignment="0" applyProtection="0"/>
    <xf numFmtId="211" fontId="1" fillId="0" borderId="0" applyFill="0" applyBorder="0" applyAlignment="0" applyProtection="0"/>
    <xf numFmtId="205" fontId="1" fillId="0" borderId="0" applyFill="0" applyBorder="0" applyAlignment="0" applyProtection="0"/>
    <xf numFmtId="205" fontId="1" fillId="0" borderId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206" fontId="1" fillId="0" borderId="0" applyFill="0" applyBorder="0" applyAlignment="0" applyProtection="0"/>
    <xf numFmtId="43" fontId="0" fillId="0" borderId="0" applyFont="0" applyFill="0" applyBorder="0" applyAlignment="0" applyProtection="0"/>
    <xf numFmtId="212" fontId="1" fillId="0" borderId="0" applyFill="0" applyBorder="0" applyAlignment="0" applyProtection="0"/>
    <xf numFmtId="43" fontId="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12" fontId="1" fillId="0" borderId="0" applyFill="0" applyBorder="0" applyAlignment="0" applyProtection="0"/>
    <xf numFmtId="212" fontId="1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6" fillId="0" borderId="0" applyFill="0" applyBorder="0" applyAlignment="0" applyProtection="0"/>
    <xf numFmtId="213" fontId="26" fillId="0" borderId="0" applyFill="0" applyBorder="0" applyAlignment="0" applyProtection="0"/>
    <xf numFmtId="212" fontId="1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14" fontId="6" fillId="0" borderId="0" applyFont="0" applyFill="0" applyBorder="0" applyAlignment="0" applyProtection="0"/>
    <xf numFmtId="206" fontId="1" fillId="0" borderId="0" applyFill="0" applyBorder="0" applyAlignment="0" applyProtection="0"/>
    <xf numFmtId="214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205" fontId="1" fillId="0" borderId="0" applyFill="0" applyBorder="0" applyAlignment="0" applyProtection="0"/>
    <xf numFmtId="43" fontId="0" fillId="0" borderId="0" applyFont="0" applyFill="0" applyBorder="0" applyAlignment="0" applyProtection="0"/>
    <xf numFmtId="205" fontId="1" fillId="0" borderId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205" fontId="1" fillId="0" borderId="0" applyFill="0" applyBorder="0" applyAlignment="0" applyProtection="0"/>
    <xf numFmtId="215" fontId="44" fillId="0" borderId="0">
      <alignment/>
      <protection/>
    </xf>
    <xf numFmtId="3" fontId="1" fillId="0" borderId="0" applyFill="0" applyBorder="0" applyAlignment="0" applyProtection="0"/>
    <xf numFmtId="0" fontId="37" fillId="34" borderId="3">
      <alignment horizontal="centerContinuous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0" fontId="34" fillId="0" borderId="0" applyFill="0" applyAlignment="0" applyProtection="0"/>
    <xf numFmtId="217" fontId="6" fillId="0" borderId="0" applyFont="0" applyFill="0" applyBorder="0" applyAlignment="0" applyProtection="0"/>
    <xf numFmtId="218" fontId="1" fillId="0" borderId="0" applyFill="0" applyBorder="0" applyAlignment="0" applyProtection="0"/>
    <xf numFmtId="211" fontId="44" fillId="0" borderId="0">
      <alignment/>
      <protection/>
    </xf>
    <xf numFmtId="208" fontId="45" fillId="0" borderId="0" applyBorder="0" applyProtection="0">
      <alignment vertical="top" wrapText="1"/>
    </xf>
    <xf numFmtId="0" fontId="0" fillId="0" borderId="0" applyNumberFormat="0" applyBorder="0" applyAlignment="0" applyProtection="0"/>
    <xf numFmtId="0" fontId="8" fillId="0" borderId="0" applyNumberFormat="0" applyBorder="0" applyProtection="0">
      <alignment vertical="top" wrapText="1"/>
    </xf>
    <xf numFmtId="0" fontId="46" fillId="0" borderId="0" applyNumberFormat="0" applyBorder="0" applyProtection="0">
      <alignment vertical="top"/>
    </xf>
    <xf numFmtId="0" fontId="47" fillId="0" borderId="0" applyNumberFormat="0" applyBorder="0" applyProtection="0">
      <alignment horizontal="left" vertical="top"/>
    </xf>
    <xf numFmtId="0" fontId="45" fillId="0" borderId="0" applyNumberFormat="0" applyBorder="0" applyProtection="0">
      <alignment vertical="top" wrapText="1"/>
    </xf>
    <xf numFmtId="0" fontId="40" fillId="0" borderId="0" applyProtection="0">
      <alignment/>
    </xf>
    <xf numFmtId="219" fontId="48" fillId="0" borderId="0" applyFill="0" applyAlignment="0">
      <protection/>
    </xf>
    <xf numFmtId="0" fontId="40" fillId="0" borderId="0" applyProtection="0">
      <alignment/>
    </xf>
    <xf numFmtId="3" fontId="49" fillId="0" borderId="0" applyFill="0" applyBorder="0" applyProtection="0">
      <alignment horizontal="center" vertical="center"/>
    </xf>
    <xf numFmtId="205" fontId="44" fillId="0" borderId="0">
      <alignment/>
      <protection/>
    </xf>
    <xf numFmtId="0" fontId="50" fillId="50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199" fontId="40" fillId="0" borderId="0" applyFill="0" applyAlignment="0">
      <protection/>
    </xf>
    <xf numFmtId="200" fontId="40" fillId="0" borderId="0" applyFill="0" applyAlignment="0">
      <protection/>
    </xf>
    <xf numFmtId="199" fontId="40" fillId="0" borderId="0" applyFill="0" applyAlignment="0">
      <protection/>
    </xf>
    <xf numFmtId="204" fontId="40" fillId="0" borderId="0" applyFill="0" applyAlignment="0">
      <protection/>
    </xf>
    <xf numFmtId="200" fontId="40" fillId="0" borderId="0" applyFill="0" applyAlignment="0">
      <protection/>
    </xf>
    <xf numFmtId="0" fontId="51" fillId="0" borderId="0" applyNumberFormat="0" applyFont="0" applyAlignment="0">
      <protection/>
    </xf>
    <xf numFmtId="209" fontId="33" fillId="0" borderId="0">
      <alignment/>
      <protection/>
    </xf>
    <xf numFmtId="0" fontId="33" fillId="0" borderId="0">
      <alignment/>
      <protection/>
    </xf>
    <xf numFmtId="0" fontId="1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2" fontId="40" fillId="0" borderId="0" applyProtection="0">
      <alignment/>
    </xf>
    <xf numFmtId="0" fontId="116" fillId="52" borderId="0" applyNumberFormat="0" applyBorder="0" applyAlignment="0" applyProtection="0"/>
    <xf numFmtId="0" fontId="53" fillId="2" borderId="0" applyNumberFormat="0" applyBorder="0" applyAlignment="0" applyProtection="0"/>
    <xf numFmtId="0" fontId="34" fillId="53" borderId="0" applyNumberFormat="0" applyBorder="0" applyAlignment="0" applyProtection="0"/>
    <xf numFmtId="0" fontId="54" fillId="0" borderId="0">
      <alignment horizontal="left"/>
      <protection/>
    </xf>
    <xf numFmtId="0" fontId="54" fillId="0" borderId="9" applyNumberFormat="0" applyAlignment="0" applyProtection="0"/>
    <xf numFmtId="0" fontId="54" fillId="0" borderId="10">
      <alignment horizontal="left" vertical="center"/>
      <protection/>
    </xf>
    <xf numFmtId="0" fontId="117" fillId="0" borderId="11" applyNumberFormat="0" applyFill="0" applyAlignment="0" applyProtection="0"/>
    <xf numFmtId="0" fontId="55" fillId="0" borderId="12" applyNumberFormat="0" applyFill="0" applyAlignment="0" applyProtection="0"/>
    <xf numFmtId="0" fontId="118" fillId="0" borderId="13" applyNumberFormat="0" applyFill="0" applyAlignment="0" applyProtection="0"/>
    <xf numFmtId="0" fontId="56" fillId="0" borderId="14" applyNumberFormat="0" applyFill="0" applyAlignment="0" applyProtection="0"/>
    <xf numFmtId="0" fontId="119" fillId="0" borderId="15" applyNumberFormat="0" applyFill="0" applyAlignment="0" applyProtection="0"/>
    <xf numFmtId="0" fontId="57" fillId="0" borderId="16" applyNumberFormat="0" applyFill="0" applyAlignment="0" applyProtection="0"/>
    <xf numFmtId="0" fontId="11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Protection="0">
      <alignment/>
    </xf>
    <xf numFmtId="0" fontId="58" fillId="0" borderId="0" applyProtection="0">
      <alignment/>
    </xf>
    <xf numFmtId="0" fontId="54" fillId="0" borderId="0" applyProtection="0">
      <alignment/>
    </xf>
    <xf numFmtId="0" fontId="59" fillId="0" borderId="0" applyNumberFormat="0" applyFill="0" applyBorder="0" applyAlignment="0" applyProtection="0"/>
    <xf numFmtId="0" fontId="120" fillId="54" borderId="5" applyNumberFormat="0" applyAlignment="0" applyProtection="0"/>
    <xf numFmtId="0" fontId="34" fillId="55" borderId="0" applyNumberFormat="0" applyBorder="0" applyAlignment="0" applyProtection="0"/>
    <xf numFmtId="0" fontId="60" fillId="13" borderId="6" applyNumberFormat="0" applyAlignment="0" applyProtection="0"/>
    <xf numFmtId="0" fontId="60" fillId="13" borderId="6" applyNumberFormat="0" applyAlignment="0" applyProtection="0"/>
    <xf numFmtId="0" fontId="60" fillId="13" borderId="6" applyNumberFormat="0" applyAlignment="0" applyProtection="0"/>
    <xf numFmtId="0" fontId="60" fillId="13" borderId="6" applyNumberFormat="0" applyAlignment="0" applyProtection="0"/>
    <xf numFmtId="0" fontId="60" fillId="13" borderId="6" applyNumberFormat="0" applyAlignment="0" applyProtection="0"/>
    <xf numFmtId="198" fontId="61" fillId="0" borderId="4">
      <alignment/>
      <protection/>
    </xf>
    <xf numFmtId="199" fontId="40" fillId="0" borderId="0" applyFill="0" applyAlignment="0">
      <protection/>
    </xf>
    <xf numFmtId="200" fontId="40" fillId="0" borderId="0" applyFill="0" applyAlignment="0">
      <protection/>
    </xf>
    <xf numFmtId="199" fontId="40" fillId="0" borderId="0" applyFill="0" applyAlignment="0">
      <protection/>
    </xf>
    <xf numFmtId="204" fontId="40" fillId="0" borderId="0" applyFill="0" applyAlignment="0">
      <protection/>
    </xf>
    <xf numFmtId="200" fontId="40" fillId="0" borderId="0" applyFill="0" applyAlignment="0">
      <protection/>
    </xf>
    <xf numFmtId="0" fontId="121" fillId="0" borderId="17" applyNumberFormat="0" applyFill="0" applyAlignment="0" applyProtection="0"/>
    <xf numFmtId="0" fontId="62" fillId="0" borderId="18" applyNumberFormat="0" applyFill="0" applyAlignment="0" applyProtection="0"/>
    <xf numFmtId="0" fontId="63" fillId="0" borderId="19">
      <alignment/>
      <protection/>
    </xf>
    <xf numFmtId="220" fontId="6" fillId="0" borderId="0">
      <alignment/>
      <protection/>
    </xf>
    <xf numFmtId="220" fontId="6" fillId="0" borderId="0">
      <alignment/>
      <protection/>
    </xf>
    <xf numFmtId="220" fontId="6" fillId="0" borderId="0">
      <alignment/>
      <protection/>
    </xf>
    <xf numFmtId="0" fontId="122" fillId="56" borderId="0" applyNumberFormat="0" applyBorder="0" applyAlignment="0" applyProtection="0"/>
    <xf numFmtId="0" fontId="64" fillId="57" borderId="0" applyNumberFormat="0" applyBorder="0" applyAlignment="0" applyProtection="0"/>
    <xf numFmtId="0" fontId="65" fillId="0" borderId="0" applyNumberFormat="0" applyFill="0" applyBorder="0" applyAlignment="0">
      <protection/>
    </xf>
    <xf numFmtId="221" fontId="66" fillId="0" borderId="0">
      <alignment/>
      <protection/>
    </xf>
    <xf numFmtId="207" fontId="67" fillId="0" borderId="0">
      <alignment/>
      <protection/>
    </xf>
    <xf numFmtId="0" fontId="0" fillId="0" borderId="0">
      <alignment/>
      <protection/>
    </xf>
    <xf numFmtId="0" fontId="110" fillId="0" borderId="0">
      <alignment/>
      <protection/>
    </xf>
    <xf numFmtId="0" fontId="110" fillId="0" borderId="0">
      <alignment/>
      <protection/>
    </xf>
    <xf numFmtId="0" fontId="110" fillId="0" borderId="0">
      <alignment/>
      <protection/>
    </xf>
    <xf numFmtId="0" fontId="110" fillId="0" borderId="0">
      <alignment/>
      <protection/>
    </xf>
    <xf numFmtId="0" fontId="110" fillId="0" borderId="0">
      <alignment/>
      <protection/>
    </xf>
    <xf numFmtId="0" fontId="110" fillId="0" borderId="0">
      <alignment/>
      <protection/>
    </xf>
    <xf numFmtId="0" fontId="110" fillId="0" borderId="0">
      <alignment/>
      <protection/>
    </xf>
    <xf numFmtId="0" fontId="0" fillId="0" borderId="0">
      <alignment/>
      <protection/>
    </xf>
    <xf numFmtId="0" fontId="110" fillId="0" borderId="0">
      <alignment/>
      <protection/>
    </xf>
    <xf numFmtId="0" fontId="110" fillId="0" borderId="0">
      <alignment/>
      <protection/>
    </xf>
    <xf numFmtId="0" fontId="0" fillId="0" borderId="0">
      <alignment/>
      <protection/>
    </xf>
    <xf numFmtId="0" fontId="11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1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10" fillId="0" borderId="0">
      <alignment/>
      <protection/>
    </xf>
    <xf numFmtId="0" fontId="110" fillId="0" borderId="0">
      <alignment/>
      <protection/>
    </xf>
    <xf numFmtId="0" fontId="110" fillId="0" borderId="0">
      <alignment/>
      <protection/>
    </xf>
    <xf numFmtId="0" fontId="110" fillId="0" borderId="0">
      <alignment/>
      <protection/>
    </xf>
    <xf numFmtId="0" fontId="110" fillId="0" borderId="0">
      <alignment/>
      <protection/>
    </xf>
    <xf numFmtId="0" fontId="110" fillId="0" borderId="0">
      <alignment/>
      <protection/>
    </xf>
    <xf numFmtId="0" fontId="0" fillId="0" borderId="0">
      <alignment/>
      <protection/>
    </xf>
    <xf numFmtId="0" fontId="110" fillId="0" borderId="0">
      <alignment/>
      <protection/>
    </xf>
    <xf numFmtId="0" fontId="110" fillId="0" borderId="0">
      <alignment/>
      <protection/>
    </xf>
    <xf numFmtId="0" fontId="110" fillId="0" borderId="0">
      <alignment/>
      <protection/>
    </xf>
    <xf numFmtId="0" fontId="110" fillId="0" borderId="0">
      <alignment/>
      <protection/>
    </xf>
    <xf numFmtId="0" fontId="110" fillId="0" borderId="0">
      <alignment/>
      <protection/>
    </xf>
    <xf numFmtId="0" fontId="0" fillId="0" borderId="0">
      <alignment/>
      <protection/>
    </xf>
    <xf numFmtId="0" fontId="110" fillId="0" borderId="0">
      <alignment/>
      <protection/>
    </xf>
    <xf numFmtId="0" fontId="110" fillId="0" borderId="0">
      <alignment/>
      <protection/>
    </xf>
    <xf numFmtId="0" fontId="110" fillId="0" borderId="0">
      <alignment/>
      <protection/>
    </xf>
    <xf numFmtId="0" fontId="110" fillId="0" borderId="0">
      <alignment/>
      <protection/>
    </xf>
    <xf numFmtId="0" fontId="110" fillId="0" borderId="0">
      <alignment/>
      <protection/>
    </xf>
    <xf numFmtId="0" fontId="0" fillId="58" borderId="20" applyNumberFormat="0" applyFont="0" applyAlignment="0" applyProtection="0"/>
    <xf numFmtId="0" fontId="6" fillId="59" borderId="21" applyNumberFormat="0" applyFont="0" applyAlignment="0" applyProtection="0"/>
    <xf numFmtId="0" fontId="123" fillId="47" borderId="22" applyNumberFormat="0" applyAlignment="0" applyProtection="0"/>
    <xf numFmtId="0" fontId="68" fillId="34" borderId="23" applyNumberFormat="0" applyAlignment="0" applyProtection="0"/>
    <xf numFmtId="0" fontId="0" fillId="0" borderId="0" applyFont="0" applyFill="0" applyBorder="0" applyAlignment="0" applyProtection="0"/>
    <xf numFmtId="222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203" fontId="34" fillId="0" borderId="0" applyFill="0" applyAlignment="0" applyProtection="0"/>
    <xf numFmtId="223" fontId="34" fillId="0" borderId="0" applyFill="0" applyAlignment="0" applyProtection="0"/>
    <xf numFmtId="10" fontId="34" fillId="0" borderId="0" applyFill="0" applyBorder="0" applyAlignment="0" applyProtection="0"/>
    <xf numFmtId="9" fontId="6" fillId="0" borderId="0" applyFont="0" applyFill="0" applyBorder="0" applyAlignment="0" applyProtection="0"/>
    <xf numFmtId="9" fontId="1" fillId="0" borderId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206" fontId="34" fillId="0" borderId="0" applyFill="0" applyAlignment="0" applyProtection="0"/>
    <xf numFmtId="199" fontId="40" fillId="0" borderId="0" applyFill="0" applyAlignment="0">
      <protection/>
    </xf>
    <xf numFmtId="200" fontId="40" fillId="0" borderId="0" applyFill="0" applyAlignment="0">
      <protection/>
    </xf>
    <xf numFmtId="199" fontId="40" fillId="0" borderId="0" applyFill="0" applyAlignment="0">
      <protection/>
    </xf>
    <xf numFmtId="204" fontId="40" fillId="0" borderId="0" applyFill="0" applyAlignment="0">
      <protection/>
    </xf>
    <xf numFmtId="200" fontId="40" fillId="0" borderId="0" applyFill="0" applyAlignment="0">
      <protection/>
    </xf>
    <xf numFmtId="224" fontId="34" fillId="0" borderId="0" applyFill="0" applyAlignment="0" applyProtection="0"/>
    <xf numFmtId="225" fontId="34" fillId="0" borderId="0" applyFill="0" applyAlignment="0" applyProtection="0"/>
    <xf numFmtId="0" fontId="6" fillId="0" borderId="24" applyNumberFormat="0" applyFill="0" applyAlignment="0" applyProtection="0"/>
    <xf numFmtId="0" fontId="69" fillId="2" borderId="0">
      <alignment/>
      <protection/>
    </xf>
    <xf numFmtId="0" fontId="7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3" fillId="0" borderId="0">
      <alignment/>
      <protection/>
    </xf>
    <xf numFmtId="49" fontId="48" fillId="0" borderId="0" applyFill="0" applyAlignment="0">
      <protection/>
    </xf>
    <xf numFmtId="226" fontId="40" fillId="0" borderId="0" applyFill="0" applyAlignment="0">
      <protection/>
    </xf>
    <xf numFmtId="227" fontId="40" fillId="0" borderId="0" applyFill="0" applyAlignment="0">
      <protection/>
    </xf>
    <xf numFmtId="0" fontId="124" fillId="0" borderId="0" applyNumberFormat="0" applyFill="0" applyBorder="0" applyAlignment="0" applyProtection="0"/>
    <xf numFmtId="0" fontId="71" fillId="0" borderId="0" applyAlignment="0" applyProtection="0"/>
    <xf numFmtId="0" fontId="72" fillId="0" borderId="0" applyAlignment="0" applyProtection="0"/>
    <xf numFmtId="0" fontId="73" fillId="0" borderId="0">
      <alignment vertical="center"/>
      <protection/>
    </xf>
    <xf numFmtId="0" fontId="125" fillId="0" borderId="25" applyNumberFormat="0" applyFill="0" applyAlignment="0" applyProtection="0"/>
    <xf numFmtId="0" fontId="40" fillId="0" borderId="26" applyProtection="0">
      <alignment/>
    </xf>
    <xf numFmtId="228" fontId="34" fillId="0" borderId="0" applyFill="0" applyAlignment="0" applyProtection="0"/>
    <xf numFmtId="195" fontId="29" fillId="0" borderId="0" applyFont="0" applyFill="0" applyBorder="0" applyAlignment="0" applyProtection="0"/>
    <xf numFmtId="229" fontId="29" fillId="0" borderId="0" applyFont="0" applyFill="0" applyBorder="0" applyAlignment="0" applyProtection="0"/>
    <xf numFmtId="0" fontId="12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" fillId="0" borderId="0" applyFont="0" applyFill="0" applyBorder="0" applyAlignment="0" applyProtection="0"/>
    <xf numFmtId="212" fontId="1" fillId="0" borderId="0" applyFill="0" applyBorder="0" applyAlignment="0" applyProtection="0"/>
    <xf numFmtId="43" fontId="6" fillId="0" borderId="0" applyFont="0" applyFill="0" applyBorder="0" applyAlignment="0" applyProtection="0"/>
    <xf numFmtId="230" fontId="1" fillId="0" borderId="0" applyFont="0" applyFill="0" applyBorder="0" applyAlignment="0" applyProtection="0"/>
    <xf numFmtId="205" fontId="1" fillId="0" borderId="0" applyFill="0" applyBorder="0" applyAlignment="0" applyProtection="0"/>
    <xf numFmtId="40" fontId="12" fillId="0" borderId="0" applyFont="0" applyFill="0" applyBorder="0" applyAlignment="0" applyProtection="0"/>
    <xf numFmtId="205" fontId="1" fillId="0" borderId="0" applyFill="0" applyBorder="0" applyAlignment="0" applyProtection="0"/>
    <xf numFmtId="206" fontId="1" fillId="0" borderId="0" applyFill="0" applyBorder="0" applyAlignment="0" applyProtection="0"/>
    <xf numFmtId="206" fontId="1" fillId="0" borderId="0" applyFill="0" applyBorder="0" applyAlignment="0" applyProtection="0"/>
    <xf numFmtId="206" fontId="1" fillId="0" borderId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206" fontId="1" fillId="0" borderId="0" applyFill="0" applyBorder="0" applyAlignment="0" applyProtection="0"/>
    <xf numFmtId="206" fontId="1" fillId="0" borderId="0" applyFill="0" applyBorder="0" applyAlignment="0" applyProtection="0"/>
    <xf numFmtId="21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9" fontId="1" fillId="0" borderId="0" applyFill="0" applyBorder="0" applyAlignment="0" applyProtection="0"/>
    <xf numFmtId="217" fontId="6" fillId="0" borderId="0" applyFont="0" applyFill="0" applyBorder="0" applyAlignment="0" applyProtection="0"/>
    <xf numFmtId="21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76" fillId="0" borderId="0" applyFont="0" applyFill="0" applyBorder="0" applyAlignment="0" applyProtection="0"/>
    <xf numFmtId="217" fontId="6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9" fontId="78" fillId="0" borderId="0" applyFont="0" applyFill="0" applyBorder="0" applyAlignment="0" applyProtection="0"/>
    <xf numFmtId="0" fontId="1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6" fillId="0" borderId="0">
      <alignment/>
      <protection/>
    </xf>
    <xf numFmtId="0" fontId="128" fillId="0" borderId="0">
      <alignment/>
      <protection/>
    </xf>
    <xf numFmtId="0" fontId="6" fillId="0" borderId="0">
      <alignment/>
      <protection/>
    </xf>
    <xf numFmtId="0" fontId="1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231" fontId="76" fillId="0" borderId="0" applyFont="0" applyFill="0" applyBorder="0" applyAlignment="0" applyProtection="0"/>
    <xf numFmtId="232" fontId="76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8" fillId="0" borderId="0">
      <alignment/>
      <protection/>
    </xf>
    <xf numFmtId="0" fontId="26" fillId="0" borderId="27">
      <alignment/>
      <protection/>
    </xf>
    <xf numFmtId="0" fontId="32" fillId="0" borderId="2">
      <alignment/>
      <protection/>
    </xf>
    <xf numFmtId="0" fontId="81" fillId="0" borderId="0">
      <alignment/>
      <protection/>
    </xf>
    <xf numFmtId="43" fontId="82" fillId="0" borderId="0" applyFont="0" applyFill="0" applyBorder="0" applyAlignment="0" applyProtection="0"/>
    <xf numFmtId="41" fontId="82" fillId="0" borderId="0" applyFont="0" applyFill="0" applyBorder="0" applyAlignment="0" applyProtection="0"/>
    <xf numFmtId="0" fontId="83" fillId="0" borderId="0">
      <alignment/>
      <protection/>
    </xf>
    <xf numFmtId="0" fontId="26" fillId="0" borderId="27">
      <alignment/>
      <protection/>
    </xf>
    <xf numFmtId="44" fontId="82" fillId="0" borderId="0" applyFont="0" applyFill="0" applyBorder="0" applyAlignment="0" applyProtection="0"/>
    <xf numFmtId="42" fontId="82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43" fontId="0" fillId="0" borderId="0" xfId="119" applyFont="1" applyBorder="1" applyAlignment="1">
      <alignment horizontal="center" vertical="center"/>
    </xf>
    <xf numFmtId="43" fontId="0" fillId="0" borderId="0" xfId="0" applyNumberFormat="1" applyFont="1" applyBorder="1" applyAlignment="1">
      <alignment/>
    </xf>
    <xf numFmtId="43" fontId="0" fillId="0" borderId="0" xfId="119" applyFont="1" applyBorder="1" applyAlignment="1">
      <alignment/>
    </xf>
    <xf numFmtId="0" fontId="0" fillId="0" borderId="0" xfId="0" applyFont="1" applyBorder="1" applyAlignment="1">
      <alignment horizontal="left" vertical="center"/>
    </xf>
    <xf numFmtId="43" fontId="0" fillId="0" borderId="0" xfId="119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43" fontId="0" fillId="0" borderId="0" xfId="119" applyFont="1" applyBorder="1" applyAlignment="1">
      <alignment horizontal="center"/>
    </xf>
    <xf numFmtId="43" fontId="8" fillId="0" borderId="0" xfId="119" applyFont="1" applyBorder="1" applyAlignment="1">
      <alignment/>
    </xf>
    <xf numFmtId="0" fontId="9" fillId="0" borderId="0" xfId="411" applyFont="1">
      <alignment/>
      <protection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4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129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17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43" fontId="9" fillId="0" borderId="0" xfId="119" applyNumberFormat="1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4" fontId="10" fillId="0" borderId="0" xfId="0" applyNumberFormat="1" applyFont="1" applyBorder="1" applyAlignment="1">
      <alignment horizontal="right" vertical="center"/>
    </xf>
    <xf numFmtId="43" fontId="14" fillId="0" borderId="0" xfId="499" applyNumberFormat="1" applyFont="1" applyAlignment="1">
      <alignment/>
    </xf>
    <xf numFmtId="0" fontId="0" fillId="0" borderId="0" xfId="526">
      <alignment/>
      <protection/>
    </xf>
    <xf numFmtId="0" fontId="0" fillId="0" borderId="28" xfId="525" applyFont="1" applyBorder="1">
      <alignment/>
      <protection/>
    </xf>
    <xf numFmtId="9" fontId="8" fillId="0" borderId="1" xfId="525" applyNumberFormat="1" applyFont="1" applyBorder="1" applyAlignment="1">
      <alignment horizontal="center"/>
      <protection/>
    </xf>
    <xf numFmtId="43" fontId="8" fillId="0" borderId="29" xfId="499" applyNumberFormat="1" applyFont="1" applyBorder="1" applyAlignment="1">
      <alignment/>
    </xf>
    <xf numFmtId="43" fontId="14" fillId="0" borderId="30" xfId="499" applyNumberFormat="1" applyFont="1" applyBorder="1" applyAlignment="1">
      <alignment/>
    </xf>
    <xf numFmtId="43" fontId="14" fillId="0" borderId="1" xfId="499" applyNumberFormat="1" applyFont="1" applyBorder="1" applyAlignment="1">
      <alignment/>
    </xf>
    <xf numFmtId="9" fontId="16" fillId="60" borderId="1" xfId="525" applyNumberFormat="1" applyFont="1" applyFill="1" applyBorder="1" applyAlignment="1">
      <alignment horizontal="center"/>
      <protection/>
    </xf>
    <xf numFmtId="43" fontId="14" fillId="0" borderId="0" xfId="499" applyNumberFormat="1" applyFont="1" applyAlignment="1">
      <alignment horizontal="center" vertical="center"/>
    </xf>
    <xf numFmtId="43" fontId="18" fillId="0" borderId="31" xfId="499" applyNumberFormat="1" applyFont="1" applyBorder="1" applyAlignment="1">
      <alignment/>
    </xf>
    <xf numFmtId="0" fontId="0" fillId="0" borderId="32" xfId="525" applyFont="1" applyBorder="1">
      <alignment/>
      <protection/>
    </xf>
    <xf numFmtId="0" fontId="8" fillId="60" borderId="33" xfId="525" applyFont="1" applyFill="1" applyBorder="1" applyAlignment="1">
      <alignment horizontal="center"/>
      <protection/>
    </xf>
    <xf numFmtId="0" fontId="8" fillId="60" borderId="34" xfId="525" applyFont="1" applyFill="1" applyBorder="1" applyAlignment="1">
      <alignment horizontal="center"/>
      <protection/>
    </xf>
    <xf numFmtId="43" fontId="17" fillId="0" borderId="0" xfId="499" applyNumberFormat="1" applyFont="1" applyAlignment="1">
      <alignment horizontal="right"/>
    </xf>
    <xf numFmtId="43" fontId="19" fillId="60" borderId="35" xfId="499" applyNumberFormat="1" applyFont="1" applyFill="1" applyBorder="1" applyAlignment="1">
      <alignment/>
    </xf>
    <xf numFmtId="43" fontId="17" fillId="0" borderId="0" xfId="499" applyNumberFormat="1" applyFont="1" applyAlignment="1">
      <alignment/>
    </xf>
    <xf numFmtId="0" fontId="8" fillId="60" borderId="36" xfId="525" applyFont="1" applyFill="1" applyBorder="1" applyAlignment="1">
      <alignment horizontal="center"/>
      <protection/>
    </xf>
    <xf numFmtId="0" fontId="0" fillId="60" borderId="32" xfId="525" applyFont="1" applyFill="1" applyBorder="1">
      <alignment/>
      <protection/>
    </xf>
    <xf numFmtId="43" fontId="14" fillId="0" borderId="0" xfId="499" applyNumberFormat="1" applyFont="1" applyAlignment="1">
      <alignment horizontal="right"/>
    </xf>
    <xf numFmtId="43" fontId="14" fillId="61" borderId="37" xfId="499" applyNumberFormat="1" applyFont="1" applyFill="1" applyBorder="1" applyAlignment="1">
      <alignment/>
    </xf>
    <xf numFmtId="189" fontId="0" fillId="0" borderId="38" xfId="499" applyNumberFormat="1" applyFont="1" applyBorder="1" applyAlignment="1">
      <alignment/>
    </xf>
    <xf numFmtId="188" fontId="0" fillId="0" borderId="39" xfId="525" applyNumberFormat="1" applyFont="1" applyBorder="1" applyAlignment="1">
      <alignment horizontal="center"/>
      <protection/>
    </xf>
    <xf numFmtId="43" fontId="20" fillId="0" borderId="0" xfId="499" applyNumberFormat="1" applyFont="1" applyAlignment="1">
      <alignment horizontal="right"/>
    </xf>
    <xf numFmtId="43" fontId="19" fillId="60" borderId="40" xfId="499" applyNumberFormat="1" applyFont="1" applyFill="1" applyBorder="1" applyAlignment="1">
      <alignment/>
    </xf>
    <xf numFmtId="43" fontId="20" fillId="0" borderId="0" xfId="499" applyNumberFormat="1" applyFont="1" applyFill="1" applyAlignment="1">
      <alignment/>
    </xf>
    <xf numFmtId="188" fontId="0" fillId="0" borderId="41" xfId="525" applyNumberFormat="1" applyFont="1" applyBorder="1" applyAlignment="1">
      <alignment horizontal="center"/>
      <protection/>
    </xf>
    <xf numFmtId="188" fontId="0" fillId="0" borderId="42" xfId="525" applyNumberFormat="1" applyFont="1" applyBorder="1" applyAlignment="1">
      <alignment horizontal="center"/>
      <protection/>
    </xf>
    <xf numFmtId="43" fontId="21" fillId="0" borderId="0" xfId="499" applyNumberFormat="1" applyFont="1" applyAlignment="1">
      <alignment horizontal="right"/>
    </xf>
    <xf numFmtId="187" fontId="22" fillId="60" borderId="38" xfId="499" applyNumberFormat="1" applyFont="1" applyFill="1" applyBorder="1" applyAlignment="1">
      <alignment/>
    </xf>
    <xf numFmtId="187" fontId="23" fillId="57" borderId="37" xfId="499" applyNumberFormat="1" applyFont="1" applyFill="1" applyBorder="1" applyAlignment="1">
      <alignment/>
    </xf>
    <xf numFmtId="190" fontId="15" fillId="0" borderId="0" xfId="499" applyNumberFormat="1" applyFont="1" applyAlignment="1">
      <alignment/>
    </xf>
    <xf numFmtId="43" fontId="21" fillId="0" borderId="40" xfId="499" applyNumberFormat="1" applyFont="1" applyBorder="1" applyAlignment="1">
      <alignment/>
    </xf>
    <xf numFmtId="43" fontId="14" fillId="0" borderId="43" xfId="499" applyNumberFormat="1" applyFont="1" applyBorder="1" applyAlignment="1">
      <alignment/>
    </xf>
    <xf numFmtId="43" fontId="14" fillId="0" borderId="44" xfId="499" applyNumberFormat="1" applyFont="1" applyBorder="1" applyAlignment="1">
      <alignment/>
    </xf>
    <xf numFmtId="43" fontId="24" fillId="0" borderId="0" xfId="499" applyNumberFormat="1" applyFont="1" applyAlignment="1">
      <alignment horizontal="right"/>
    </xf>
    <xf numFmtId="189" fontId="17" fillId="0" borderId="0" xfId="499" applyNumberFormat="1" applyFont="1" applyBorder="1" applyAlignment="1">
      <alignment/>
    </xf>
    <xf numFmtId="189" fontId="0" fillId="0" borderId="38" xfId="499" applyNumberFormat="1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0" xfId="364" applyFont="1" applyAlignment="1">
      <alignment/>
      <protection/>
    </xf>
    <xf numFmtId="0" fontId="84" fillId="0" borderId="0" xfId="0" applyFont="1" applyAlignment="1">
      <alignment/>
    </xf>
    <xf numFmtId="0" fontId="84" fillId="0" borderId="0" xfId="364" applyFont="1" applyAlignment="1">
      <alignment/>
      <protection/>
    </xf>
    <xf numFmtId="0" fontId="7" fillId="0" borderId="0" xfId="0" applyFont="1" applyAlignment="1">
      <alignment/>
    </xf>
    <xf numFmtId="0" fontId="130" fillId="0" borderId="0" xfId="0" applyFont="1" applyAlignment="1">
      <alignment/>
    </xf>
    <xf numFmtId="43" fontId="131" fillId="0" borderId="38" xfId="174" applyFont="1" applyBorder="1" applyAlignment="1">
      <alignment horizontal="center"/>
    </xf>
    <xf numFmtId="43" fontId="131" fillId="0" borderId="0" xfId="174" applyFont="1" applyBorder="1" applyAlignment="1">
      <alignment horizontal="center"/>
    </xf>
    <xf numFmtId="43" fontId="131" fillId="0" borderId="35" xfId="174" applyFont="1" applyBorder="1" applyAlignment="1">
      <alignment horizontal="center"/>
    </xf>
    <xf numFmtId="0" fontId="84" fillId="0" borderId="0" xfId="0" applyFont="1" applyAlignment="1">
      <alignment vertical="center"/>
    </xf>
    <xf numFmtId="0" fontId="8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88" fillId="0" borderId="0" xfId="0" applyFont="1" applyAlignment="1">
      <alignment/>
    </xf>
    <xf numFmtId="0" fontId="84" fillId="0" borderId="0" xfId="0" applyFont="1" applyAlignment="1" applyProtection="1">
      <alignment/>
      <protection locked="0"/>
    </xf>
    <xf numFmtId="0" fontId="84" fillId="0" borderId="0" xfId="0" applyFont="1" applyAlignment="1" applyProtection="1">
      <alignment horizontal="left"/>
      <protection/>
    </xf>
    <xf numFmtId="0" fontId="89" fillId="0" borderId="0" xfId="0" applyFont="1" applyAlignment="1">
      <alignment horizontal="left" vertical="center"/>
    </xf>
    <xf numFmtId="0" fontId="90" fillId="0" borderId="38" xfId="0" applyFont="1" applyBorder="1" applyAlignment="1">
      <alignment horizontal="center" vertical="center"/>
    </xf>
    <xf numFmtId="0" fontId="90" fillId="0" borderId="38" xfId="0" applyFont="1" applyBorder="1" applyAlignment="1">
      <alignment horizontal="left" vertical="center"/>
    </xf>
    <xf numFmtId="43" fontId="5" fillId="0" borderId="38" xfId="119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43" fontId="5" fillId="0" borderId="38" xfId="119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8" xfId="0" applyFont="1" applyBorder="1" applyAlignment="1">
      <alignment horizontal="left" vertical="center"/>
    </xf>
    <xf numFmtId="43" fontId="5" fillId="0" borderId="38" xfId="119" applyFont="1" applyBorder="1" applyAlignment="1">
      <alignment horizontal="left" vertical="center"/>
    </xf>
    <xf numFmtId="43" fontId="5" fillId="0" borderId="38" xfId="0" applyNumberFormat="1" applyFont="1" applyBorder="1" applyAlignment="1">
      <alignment/>
    </xf>
    <xf numFmtId="43" fontId="5" fillId="0" borderId="38" xfId="119" applyFont="1" applyBorder="1" applyAlignment="1">
      <alignment horizontal="right" vertical="center"/>
    </xf>
    <xf numFmtId="43" fontId="90" fillId="0" borderId="38" xfId="119" applyFont="1" applyBorder="1" applyAlignment="1">
      <alignment/>
    </xf>
    <xf numFmtId="0" fontId="5" fillId="0" borderId="38" xfId="0" applyFont="1" applyBorder="1" applyAlignment="1">
      <alignment horizontal="center"/>
    </xf>
    <xf numFmtId="43" fontId="90" fillId="0" borderId="38" xfId="119" applyFont="1" applyBorder="1" applyAlignment="1">
      <alignment horizontal="center"/>
    </xf>
    <xf numFmtId="0" fontId="84" fillId="0" borderId="0" xfId="0" applyFont="1" applyFill="1" applyAlignment="1">
      <alignment horizontal="center"/>
    </xf>
    <xf numFmtId="0" fontId="5" fillId="0" borderId="0" xfId="364" applyFont="1" applyFill="1" applyAlignment="1">
      <alignment horizontal="left"/>
      <protection/>
    </xf>
    <xf numFmtId="0" fontId="84" fillId="0" borderId="0" xfId="364" applyFont="1" applyFill="1" applyAlignment="1">
      <alignment/>
      <protection/>
    </xf>
    <xf numFmtId="0" fontId="5" fillId="0" borderId="0" xfId="364" applyFont="1" applyFill="1" applyAlignment="1">
      <alignment horizontal="left" vertical="center"/>
      <protection/>
    </xf>
    <xf numFmtId="0" fontId="9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84" fillId="0" borderId="0" xfId="0" applyFont="1" applyFill="1" applyBorder="1" applyAlignment="1">
      <alignment horizontal="center"/>
    </xf>
    <xf numFmtId="0" fontId="5" fillId="0" borderId="0" xfId="364" applyFont="1" applyFill="1" applyBorder="1" applyAlignment="1">
      <alignment horizontal="left"/>
      <protection/>
    </xf>
    <xf numFmtId="0" fontId="84" fillId="0" borderId="0" xfId="364" applyFont="1" applyFill="1" applyBorder="1" applyAlignment="1">
      <alignment/>
      <protection/>
    </xf>
    <xf numFmtId="0" fontId="5" fillId="0" borderId="0" xfId="364" applyFont="1" applyFill="1" applyBorder="1" applyAlignment="1">
      <alignment horizontal="left" vertical="center"/>
      <protection/>
    </xf>
    <xf numFmtId="0" fontId="90" fillId="0" borderId="40" xfId="0" applyFont="1" applyBorder="1" applyAlignment="1">
      <alignment horizontal="center" vertical="center"/>
    </xf>
    <xf numFmtId="0" fontId="90" fillId="0" borderId="40" xfId="0" applyFont="1" applyBorder="1" applyAlignment="1">
      <alignment horizontal="left" vertical="center"/>
    </xf>
    <xf numFmtId="43" fontId="5" fillId="0" borderId="40" xfId="119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43" fontId="5" fillId="0" borderId="40" xfId="119" applyFont="1" applyBorder="1" applyAlignment="1">
      <alignment/>
    </xf>
    <xf numFmtId="0" fontId="5" fillId="0" borderId="40" xfId="0" applyFont="1" applyBorder="1" applyAlignment="1">
      <alignment/>
    </xf>
    <xf numFmtId="0" fontId="5" fillId="0" borderId="40" xfId="0" applyFont="1" applyBorder="1" applyAlignment="1">
      <alignment horizontal="left" vertical="center"/>
    </xf>
    <xf numFmtId="43" fontId="5" fillId="0" borderId="40" xfId="119" applyFont="1" applyBorder="1" applyAlignment="1">
      <alignment horizontal="left" vertical="center"/>
    </xf>
    <xf numFmtId="43" fontId="5" fillId="0" borderId="40" xfId="119" applyFont="1" applyBorder="1" applyAlignment="1">
      <alignment horizontal="right" vertical="center"/>
    </xf>
    <xf numFmtId="43" fontId="5" fillId="0" borderId="0" xfId="0" applyNumberFormat="1" applyFont="1" applyAlignment="1">
      <alignment/>
    </xf>
    <xf numFmtId="43" fontId="5" fillId="0" borderId="45" xfId="119" applyFont="1" applyBorder="1" applyAlignment="1">
      <alignment horizontal="right" vertical="center"/>
    </xf>
    <xf numFmtId="0" fontId="5" fillId="0" borderId="46" xfId="0" applyFont="1" applyBorder="1" applyAlignment="1">
      <alignment horizontal="center" vertical="center"/>
    </xf>
    <xf numFmtId="43" fontId="5" fillId="0" borderId="46" xfId="119" applyFont="1" applyBorder="1" applyAlignment="1">
      <alignment horizontal="center" vertical="center"/>
    </xf>
    <xf numFmtId="43" fontId="5" fillId="0" borderId="47" xfId="0" applyNumberFormat="1" applyFont="1" applyBorder="1" applyAlignment="1">
      <alignment/>
    </xf>
    <xf numFmtId="43" fontId="90" fillId="0" borderId="47" xfId="119" applyFont="1" applyBorder="1" applyAlignment="1">
      <alignment/>
    </xf>
    <xf numFmtId="43" fontId="5" fillId="0" borderId="42" xfId="119" applyFont="1" applyBorder="1" applyAlignment="1">
      <alignment/>
    </xf>
    <xf numFmtId="0" fontId="5" fillId="0" borderId="40" xfId="0" applyFont="1" applyBorder="1" applyAlignment="1">
      <alignment horizontal="center"/>
    </xf>
    <xf numFmtId="43" fontId="90" fillId="0" borderId="40" xfId="119" applyFont="1" applyBorder="1" applyAlignment="1">
      <alignment/>
    </xf>
    <xf numFmtId="43" fontId="5" fillId="0" borderId="40" xfId="0" applyNumberFormat="1" applyFont="1" applyBorder="1" applyAlignment="1">
      <alignment/>
    </xf>
    <xf numFmtId="43" fontId="5" fillId="0" borderId="47" xfId="119" applyFont="1" applyBorder="1" applyAlignment="1">
      <alignment/>
    </xf>
    <xf numFmtId="0" fontId="90" fillId="0" borderId="38" xfId="0" applyFont="1" applyBorder="1" applyAlignment="1">
      <alignment horizontal="left" vertical="top"/>
    </xf>
    <xf numFmtId="2" fontId="5" fillId="0" borderId="38" xfId="0" applyNumberFormat="1" applyFont="1" applyBorder="1" applyAlignment="1">
      <alignment horizontal="right" vertical="top"/>
    </xf>
    <xf numFmtId="0" fontId="5" fillId="0" borderId="38" xfId="0" applyFont="1" applyBorder="1" applyAlignment="1">
      <alignment horizontal="center" vertical="top"/>
    </xf>
    <xf numFmtId="0" fontId="88" fillId="0" borderId="38" xfId="0" applyFont="1" applyBorder="1" applyAlignment="1">
      <alignment horizontal="center"/>
    </xf>
    <xf numFmtId="43" fontId="88" fillId="0" borderId="38" xfId="119" applyFont="1" applyBorder="1" applyAlignment="1">
      <alignment/>
    </xf>
    <xf numFmtId="43" fontId="91" fillId="0" borderId="38" xfId="119" applyFont="1" applyBorder="1" applyAlignment="1">
      <alignment/>
    </xf>
    <xf numFmtId="0" fontId="88" fillId="0" borderId="38" xfId="0" applyFont="1" applyBorder="1" applyAlignment="1">
      <alignment/>
    </xf>
    <xf numFmtId="0" fontId="5" fillId="0" borderId="0" xfId="0" applyFont="1" applyAlignment="1">
      <alignment horizontal="center"/>
    </xf>
    <xf numFmtId="0" fontId="89" fillId="0" borderId="0" xfId="0" applyFont="1" applyBorder="1" applyAlignment="1">
      <alignment vertical="center"/>
    </xf>
    <xf numFmtId="0" fontId="89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8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0" fillId="0" borderId="0" xfId="0" applyFont="1" applyBorder="1" applyAlignment="1">
      <alignment horizontal="left" vertical="center"/>
    </xf>
    <xf numFmtId="43" fontId="5" fillId="0" borderId="0" xfId="119" applyFont="1" applyBorder="1" applyAlignment="1">
      <alignment horizontal="center" vertical="center"/>
    </xf>
    <xf numFmtId="43" fontId="5" fillId="0" borderId="0" xfId="0" applyNumberFormat="1" applyFont="1" applyBorder="1" applyAlignment="1">
      <alignment/>
    </xf>
    <xf numFmtId="43" fontId="5" fillId="0" borderId="0" xfId="119" applyFont="1" applyBorder="1" applyAlignment="1">
      <alignment/>
    </xf>
    <xf numFmtId="0" fontId="5" fillId="0" borderId="0" xfId="0" applyFont="1" applyBorder="1" applyAlignment="1">
      <alignment horizontal="left" vertical="center"/>
    </xf>
    <xf numFmtId="43" fontId="5" fillId="0" borderId="0" xfId="119" applyFont="1" applyBorder="1" applyAlignment="1">
      <alignment horizontal="left" vertical="center"/>
    </xf>
    <xf numFmtId="43" fontId="5" fillId="0" borderId="0" xfId="119" applyFont="1" applyBorder="1" applyAlignment="1">
      <alignment horizontal="right" vertical="center"/>
    </xf>
    <xf numFmtId="0" fontId="92" fillId="0" borderId="0" xfId="0" applyFont="1" applyBorder="1" applyAlignment="1">
      <alignment horizontal="left" vertical="center"/>
    </xf>
    <xf numFmtId="0" fontId="84" fillId="0" borderId="0" xfId="411" applyFont="1">
      <alignment/>
      <protection/>
    </xf>
    <xf numFmtId="0" fontId="89" fillId="0" borderId="0" xfId="411" applyFont="1" applyAlignment="1">
      <alignment horizontal="right"/>
      <protection/>
    </xf>
    <xf numFmtId="0" fontId="84" fillId="0" borderId="0" xfId="0" applyFont="1" applyBorder="1" applyAlignment="1">
      <alignment/>
    </xf>
    <xf numFmtId="0" fontId="84" fillId="0" borderId="0" xfId="411" applyFont="1" applyBorder="1" applyAlignment="1">
      <alignment vertical="top"/>
      <protection/>
    </xf>
    <xf numFmtId="0" fontId="132" fillId="0" borderId="0" xfId="394" applyFont="1" applyBorder="1" applyAlignment="1">
      <alignment vertical="center"/>
      <protection/>
    </xf>
    <xf numFmtId="0" fontId="84" fillId="0" borderId="0" xfId="364" applyFont="1" applyBorder="1">
      <alignment/>
      <protection/>
    </xf>
    <xf numFmtId="0" fontId="84" fillId="0" borderId="38" xfId="0" applyFont="1" applyBorder="1" applyAlignment="1">
      <alignment horizontal="center"/>
    </xf>
    <xf numFmtId="0" fontId="84" fillId="0" borderId="3" xfId="0" applyFont="1" applyBorder="1" applyAlignment="1">
      <alignment horizontal="center"/>
    </xf>
    <xf numFmtId="0" fontId="84" fillId="0" borderId="48" xfId="0" applyFont="1" applyBorder="1" applyAlignment="1">
      <alignment horizontal="center"/>
    </xf>
    <xf numFmtId="4" fontId="84" fillId="0" borderId="28" xfId="0" applyNumberFormat="1" applyFont="1" applyBorder="1" applyAlignment="1">
      <alignment horizontal="center"/>
    </xf>
    <xf numFmtId="188" fontId="84" fillId="0" borderId="49" xfId="0" applyNumberFormat="1" applyFont="1" applyBorder="1" applyAlignment="1">
      <alignment horizontal="center"/>
    </xf>
    <xf numFmtId="43" fontId="84" fillId="0" borderId="28" xfId="119" applyFont="1" applyBorder="1" applyAlignment="1">
      <alignment horizontal="center"/>
    </xf>
    <xf numFmtId="0" fontId="84" fillId="0" borderId="35" xfId="0" applyFont="1" applyBorder="1" applyAlignment="1">
      <alignment horizontal="center"/>
    </xf>
    <xf numFmtId="0" fontId="84" fillId="0" borderId="28" xfId="0" applyFont="1" applyBorder="1" applyAlignment="1">
      <alignment horizontal="center"/>
    </xf>
    <xf numFmtId="0" fontId="89" fillId="0" borderId="28" xfId="0" applyFont="1" applyBorder="1" applyAlignment="1">
      <alignment horizontal="left"/>
    </xf>
    <xf numFmtId="0" fontId="89" fillId="0" borderId="1" xfId="0" applyFont="1" applyBorder="1" applyAlignment="1">
      <alignment horizontal="left"/>
    </xf>
    <xf numFmtId="4" fontId="84" fillId="0" borderId="28" xfId="0" applyNumberFormat="1" applyFont="1" applyBorder="1" applyAlignment="1">
      <alignment horizontal="right"/>
    </xf>
    <xf numFmtId="0" fontId="84" fillId="0" borderId="49" xfId="0" applyFont="1" applyBorder="1" applyAlignment="1">
      <alignment horizontal="right"/>
    </xf>
    <xf numFmtId="0" fontId="84" fillId="0" borderId="28" xfId="0" applyFont="1" applyBorder="1" applyAlignment="1">
      <alignment/>
    </xf>
    <xf numFmtId="0" fontId="84" fillId="0" borderId="49" xfId="0" applyFont="1" applyBorder="1" applyAlignment="1">
      <alignment/>
    </xf>
    <xf numFmtId="0" fontId="84" fillId="0" borderId="49" xfId="0" applyFont="1" applyBorder="1" applyAlignment="1">
      <alignment/>
    </xf>
    <xf numFmtId="0" fontId="84" fillId="0" borderId="28" xfId="0" applyFont="1" applyBorder="1" applyAlignment="1">
      <alignment horizontal="left"/>
    </xf>
    <xf numFmtId="0" fontId="84" fillId="0" borderId="1" xfId="0" applyFont="1" applyBorder="1" applyAlignment="1">
      <alignment horizontal="left"/>
    </xf>
    <xf numFmtId="43" fontId="84" fillId="0" borderId="28" xfId="119" applyNumberFormat="1" applyFont="1" applyBorder="1" applyAlignment="1">
      <alignment horizontal="center"/>
    </xf>
    <xf numFmtId="0" fontId="84" fillId="0" borderId="28" xfId="0" applyFont="1" applyBorder="1" applyAlignment="1">
      <alignment/>
    </xf>
    <xf numFmtId="0" fontId="84" fillId="0" borderId="1" xfId="0" applyFont="1" applyBorder="1" applyAlignment="1">
      <alignment/>
    </xf>
    <xf numFmtId="0" fontId="89" fillId="0" borderId="48" xfId="0" applyFont="1" applyBorder="1" applyAlignment="1">
      <alignment vertical="center"/>
    </xf>
    <xf numFmtId="0" fontId="84" fillId="0" borderId="50" xfId="0" applyFont="1" applyBorder="1" applyAlignment="1">
      <alignment vertical="center"/>
    </xf>
    <xf numFmtId="4" fontId="89" fillId="0" borderId="48" xfId="0" applyNumberFormat="1" applyFont="1" applyBorder="1" applyAlignment="1">
      <alignment horizontal="center" vertical="center"/>
    </xf>
    <xf numFmtId="0" fontId="84" fillId="0" borderId="49" xfId="0" applyFont="1" applyBorder="1" applyAlignment="1">
      <alignment vertical="center"/>
    </xf>
    <xf numFmtId="0" fontId="84" fillId="0" borderId="40" xfId="0" applyFont="1" applyBorder="1" applyAlignment="1">
      <alignment vertical="center"/>
    </xf>
    <xf numFmtId="0" fontId="84" fillId="0" borderId="0" xfId="411" applyFont="1" applyAlignment="1">
      <alignment/>
      <protection/>
    </xf>
    <xf numFmtId="0" fontId="84" fillId="0" borderId="0" xfId="411" applyFont="1" applyAlignment="1">
      <alignment wrapText="1"/>
      <protection/>
    </xf>
    <xf numFmtId="0" fontId="132" fillId="0" borderId="0" xfId="0" applyFont="1" applyAlignment="1">
      <alignment/>
    </xf>
    <xf numFmtId="0" fontId="84" fillId="0" borderId="0" xfId="364" applyFont="1" applyAlignment="1">
      <alignment horizontal="right" vertical="center"/>
      <protection/>
    </xf>
    <xf numFmtId="0" fontId="84" fillId="0" borderId="0" xfId="364" applyFont="1">
      <alignment/>
      <protection/>
    </xf>
    <xf numFmtId="0" fontId="84" fillId="0" borderId="0" xfId="364" applyFont="1" applyAlignment="1">
      <alignment horizontal="center"/>
      <protection/>
    </xf>
    <xf numFmtId="0" fontId="84" fillId="0" borderId="0" xfId="0" applyFont="1" applyBorder="1" applyAlignment="1">
      <alignment horizontal="right" vertical="center"/>
    </xf>
    <xf numFmtId="0" fontId="84" fillId="0" borderId="0" xfId="0" applyFont="1" applyAlignment="1">
      <alignment horizontal="right" vertical="center"/>
    </xf>
    <xf numFmtId="0" fontId="84" fillId="0" borderId="0" xfId="0" applyFont="1" applyAlignment="1">
      <alignment horizontal="center" vertical="center"/>
    </xf>
    <xf numFmtId="0" fontId="84" fillId="0" borderId="0" xfId="364" applyFont="1" applyAlignment="1">
      <alignment vertical="center"/>
      <protection/>
    </xf>
    <xf numFmtId="43" fontId="84" fillId="0" borderId="49" xfId="119" applyFont="1" applyBorder="1" applyAlignment="1">
      <alignment horizontal="center"/>
    </xf>
    <xf numFmtId="0" fontId="84" fillId="0" borderId="0" xfId="0" applyFont="1" applyBorder="1" applyAlignment="1">
      <alignment horizontal="left"/>
    </xf>
    <xf numFmtId="4" fontId="84" fillId="0" borderId="0" xfId="0" applyNumberFormat="1" applyFont="1" applyBorder="1" applyAlignment="1">
      <alignment horizontal="right"/>
    </xf>
    <xf numFmtId="0" fontId="84" fillId="0" borderId="0" xfId="0" applyFont="1" applyBorder="1" applyAlignment="1">
      <alignment horizontal="right"/>
    </xf>
    <xf numFmtId="43" fontId="84" fillId="0" borderId="49" xfId="119" applyNumberFormat="1" applyFont="1" applyBorder="1" applyAlignment="1">
      <alignment horizontal="center"/>
    </xf>
    <xf numFmtId="43" fontId="84" fillId="0" borderId="40" xfId="119" applyNumberFormat="1" applyFont="1" applyBorder="1" applyAlignment="1">
      <alignment horizontal="center"/>
    </xf>
    <xf numFmtId="4" fontId="89" fillId="0" borderId="50" xfId="0" applyNumberFormat="1" applyFont="1" applyBorder="1" applyAlignment="1">
      <alignment horizontal="center" vertical="center"/>
    </xf>
    <xf numFmtId="0" fontId="84" fillId="0" borderId="3" xfId="0" applyFont="1" applyBorder="1" applyAlignment="1">
      <alignment vertical="center"/>
    </xf>
    <xf numFmtId="0" fontId="89" fillId="0" borderId="47" xfId="0" applyFont="1" applyBorder="1" applyAlignment="1">
      <alignment vertical="center"/>
    </xf>
    <xf numFmtId="0" fontId="84" fillId="0" borderId="0" xfId="411" applyFont="1" applyAlignment="1">
      <alignment vertical="center"/>
      <protection/>
    </xf>
    <xf numFmtId="0" fontId="84" fillId="0" borderId="0" xfId="411" applyFont="1" applyAlignment="1">
      <alignment vertical="center" wrapText="1"/>
      <protection/>
    </xf>
    <xf numFmtId="0" fontId="132" fillId="0" borderId="0" xfId="0" applyFont="1" applyAlignment="1">
      <alignment vertical="center"/>
    </xf>
    <xf numFmtId="0" fontId="84" fillId="0" borderId="0" xfId="364" applyFont="1" applyAlignment="1">
      <alignment horizontal="center" vertical="center"/>
      <protection/>
    </xf>
    <xf numFmtId="0" fontId="84" fillId="0" borderId="0" xfId="0" applyFont="1" applyBorder="1" applyAlignment="1" applyProtection="1">
      <alignment/>
      <protection hidden="1"/>
    </xf>
    <xf numFmtId="0" fontId="84" fillId="0" borderId="0" xfId="0" applyFont="1" applyBorder="1" applyAlignment="1" applyProtection="1">
      <alignment horizontal="left"/>
      <protection locked="0"/>
    </xf>
    <xf numFmtId="0" fontId="90" fillId="0" borderId="51" xfId="0" applyFont="1" applyBorder="1" applyAlignment="1">
      <alignment horizontal="center" vertical="center"/>
    </xf>
    <xf numFmtId="0" fontId="90" fillId="0" borderId="51" xfId="0" applyFont="1" applyBorder="1" applyAlignment="1">
      <alignment horizontal="left" vertical="center"/>
    </xf>
    <xf numFmtId="43" fontId="5" fillId="0" borderId="51" xfId="119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43" fontId="5" fillId="0" borderId="51" xfId="119" applyFont="1" applyBorder="1" applyAlignment="1">
      <alignment/>
    </xf>
    <xf numFmtId="0" fontId="5" fillId="0" borderId="51" xfId="0" applyFont="1" applyBorder="1" applyAlignment="1">
      <alignment/>
    </xf>
    <xf numFmtId="0" fontId="5" fillId="0" borderId="51" xfId="0" applyFont="1" applyBorder="1" applyAlignment="1">
      <alignment horizontal="left" vertical="center"/>
    </xf>
    <xf numFmtId="43" fontId="5" fillId="0" borderId="51" xfId="119" applyFont="1" applyBorder="1" applyAlignment="1">
      <alignment horizontal="left" vertical="center"/>
    </xf>
    <xf numFmtId="43" fontId="5" fillId="0" borderId="51" xfId="0" applyNumberFormat="1" applyFont="1" applyBorder="1" applyAlignment="1">
      <alignment/>
    </xf>
    <xf numFmtId="43" fontId="5" fillId="0" borderId="51" xfId="119" applyFont="1" applyBorder="1" applyAlignment="1">
      <alignment horizontal="right" vertical="center"/>
    </xf>
    <xf numFmtId="43" fontId="90" fillId="0" borderId="51" xfId="119" applyFont="1" applyBorder="1" applyAlignment="1">
      <alignment/>
    </xf>
    <xf numFmtId="0" fontId="5" fillId="0" borderId="51" xfId="0" applyFont="1" applyBorder="1" applyAlignment="1">
      <alignment horizontal="center"/>
    </xf>
    <xf numFmtId="43" fontId="90" fillId="0" borderId="51" xfId="119" applyFont="1" applyBorder="1" applyAlignment="1">
      <alignment horizontal="center"/>
    </xf>
    <xf numFmtId="0" fontId="84" fillId="0" borderId="0" xfId="411" applyFont="1" applyAlignment="1">
      <alignment horizontal="center" vertical="center" wrapText="1"/>
      <protection/>
    </xf>
    <xf numFmtId="0" fontId="89" fillId="0" borderId="0" xfId="411" applyFont="1" applyBorder="1" applyAlignment="1">
      <alignment horizontal="center" vertical="top"/>
      <protection/>
    </xf>
    <xf numFmtId="0" fontId="89" fillId="0" borderId="47" xfId="0" applyFont="1" applyBorder="1" applyAlignment="1">
      <alignment horizontal="center" vertical="center"/>
    </xf>
    <xf numFmtId="0" fontId="84" fillId="0" borderId="3" xfId="0" applyFont="1" applyBorder="1" applyAlignment="1">
      <alignment horizontal="center"/>
    </xf>
    <xf numFmtId="0" fontId="84" fillId="0" borderId="47" xfId="0" applyFont="1" applyBorder="1" applyAlignment="1">
      <alignment horizontal="center"/>
    </xf>
    <xf numFmtId="0" fontId="84" fillId="0" borderId="48" xfId="0" applyFont="1" applyBorder="1" applyAlignment="1">
      <alignment horizontal="left"/>
    </xf>
    <xf numFmtId="0" fontId="84" fillId="0" borderId="50" xfId="0" applyFont="1" applyBorder="1" applyAlignment="1">
      <alignment horizontal="left"/>
    </xf>
    <xf numFmtId="0" fontId="84" fillId="0" borderId="52" xfId="0" applyFont="1" applyBorder="1" applyAlignment="1">
      <alignment horizontal="left"/>
    </xf>
    <xf numFmtId="0" fontId="84" fillId="0" borderId="28" xfId="0" applyFont="1" applyBorder="1" applyAlignment="1">
      <alignment horizontal="left"/>
    </xf>
    <xf numFmtId="0" fontId="84" fillId="0" borderId="0" xfId="0" applyFont="1" applyBorder="1" applyAlignment="1">
      <alignment horizontal="left"/>
    </xf>
    <xf numFmtId="0" fontId="89" fillId="0" borderId="28" xfId="0" applyFont="1" applyBorder="1" applyAlignment="1">
      <alignment horizontal="center"/>
    </xf>
    <xf numFmtId="0" fontId="89" fillId="0" borderId="0" xfId="0" applyFont="1" applyBorder="1" applyAlignment="1">
      <alignment horizontal="center"/>
    </xf>
    <xf numFmtId="0" fontId="84" fillId="0" borderId="38" xfId="0" applyFont="1" applyBorder="1" applyAlignment="1">
      <alignment horizontal="center" vertical="center"/>
    </xf>
    <xf numFmtId="0" fontId="84" fillId="0" borderId="0" xfId="364" applyFont="1" applyAlignment="1">
      <alignment horizontal="left" vertical="center"/>
      <protection/>
    </xf>
    <xf numFmtId="0" fontId="84" fillId="0" borderId="0" xfId="0" applyFont="1" applyAlignment="1">
      <alignment horizontal="center" vertical="center"/>
    </xf>
    <xf numFmtId="0" fontId="84" fillId="0" borderId="0" xfId="364" applyFont="1" applyAlignment="1">
      <alignment horizontal="center" vertical="center"/>
      <protection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84" fillId="0" borderId="0" xfId="364" applyFont="1" applyAlignment="1">
      <alignment horizontal="left"/>
      <protection/>
    </xf>
    <xf numFmtId="0" fontId="84" fillId="0" borderId="42" xfId="0" applyFont="1" applyBorder="1" applyAlignment="1">
      <alignment horizontal="center"/>
    </xf>
    <xf numFmtId="0" fontId="89" fillId="0" borderId="3" xfId="0" applyFont="1" applyBorder="1" applyAlignment="1">
      <alignment horizontal="center" vertical="center"/>
    </xf>
    <xf numFmtId="0" fontId="89" fillId="0" borderId="42" xfId="0" applyFont="1" applyBorder="1" applyAlignment="1">
      <alignment horizontal="center" vertical="center"/>
    </xf>
    <xf numFmtId="0" fontId="84" fillId="0" borderId="0" xfId="411" applyFont="1" applyAlignment="1">
      <alignment horizontal="center" wrapText="1"/>
      <protection/>
    </xf>
    <xf numFmtId="43" fontId="90" fillId="0" borderId="53" xfId="119" applyFont="1" applyBorder="1" applyAlignment="1">
      <alignment horizontal="right"/>
    </xf>
    <xf numFmtId="43" fontId="90" fillId="0" borderId="54" xfId="119" applyFont="1" applyBorder="1" applyAlignment="1">
      <alignment horizontal="right"/>
    </xf>
    <xf numFmtId="43" fontId="90" fillId="0" borderId="55" xfId="119" applyFont="1" applyBorder="1" applyAlignment="1">
      <alignment horizontal="right"/>
    </xf>
    <xf numFmtId="43" fontId="90" fillId="0" borderId="3" xfId="119" applyFont="1" applyBorder="1" applyAlignment="1">
      <alignment horizontal="right"/>
    </xf>
    <xf numFmtId="43" fontId="90" fillId="0" borderId="47" xfId="119" applyFont="1" applyBorder="1" applyAlignment="1">
      <alignment horizontal="right"/>
    </xf>
    <xf numFmtId="43" fontId="90" fillId="0" borderId="42" xfId="119" applyFont="1" applyBorder="1" applyAlignment="1">
      <alignment horizontal="right"/>
    </xf>
    <xf numFmtId="0" fontId="89" fillId="0" borderId="0" xfId="0" applyFont="1" applyBorder="1" applyAlignment="1">
      <alignment horizontal="left" vertical="center"/>
    </xf>
    <xf numFmtId="0" fontId="5" fillId="0" borderId="0" xfId="364" applyFont="1" applyFill="1" applyBorder="1" applyAlignment="1">
      <alignment horizontal="left"/>
      <protection/>
    </xf>
    <xf numFmtId="0" fontId="5" fillId="0" borderId="0" xfId="364" applyFont="1" applyFill="1" applyBorder="1" applyAlignment="1">
      <alignment horizontal="center"/>
      <protection/>
    </xf>
    <xf numFmtId="0" fontId="5" fillId="0" borderId="0" xfId="364" applyFont="1" applyBorder="1" applyAlignment="1">
      <alignment horizontal="left"/>
      <protection/>
    </xf>
    <xf numFmtId="0" fontId="90" fillId="0" borderId="51" xfId="0" applyFont="1" applyBorder="1" applyAlignment="1">
      <alignment horizontal="center" vertical="center"/>
    </xf>
    <xf numFmtId="0" fontId="90" fillId="0" borderId="3" xfId="0" applyFont="1" applyBorder="1" applyAlignment="1">
      <alignment horizontal="center" vertical="center"/>
    </xf>
    <xf numFmtId="0" fontId="90" fillId="0" borderId="47" xfId="0" applyFont="1" applyBorder="1" applyAlignment="1">
      <alignment horizontal="center" vertical="center"/>
    </xf>
    <xf numFmtId="0" fontId="90" fillId="0" borderId="42" xfId="0" applyFont="1" applyBorder="1" applyAlignment="1">
      <alignment horizontal="center" vertical="center"/>
    </xf>
    <xf numFmtId="0" fontId="90" fillId="0" borderId="0" xfId="0" applyFont="1" applyBorder="1" applyAlignment="1">
      <alignment horizontal="center" vertical="top"/>
    </xf>
    <xf numFmtId="0" fontId="90" fillId="0" borderId="0" xfId="0" applyFont="1" applyBorder="1" applyAlignment="1">
      <alignment horizontal="center" vertical="center"/>
    </xf>
    <xf numFmtId="0" fontId="133" fillId="0" borderId="0" xfId="0" applyFont="1" applyBorder="1" applyAlignment="1">
      <alignment horizontal="right" vertical="center"/>
    </xf>
    <xf numFmtId="0" fontId="90" fillId="0" borderId="56" xfId="0" applyFont="1" applyBorder="1" applyAlignment="1">
      <alignment horizontal="center" vertical="center"/>
    </xf>
    <xf numFmtId="0" fontId="90" fillId="0" borderId="57" xfId="0" applyFont="1" applyBorder="1" applyAlignment="1">
      <alignment horizontal="center" vertical="center"/>
    </xf>
    <xf numFmtId="0" fontId="90" fillId="0" borderId="51" xfId="0" applyFont="1" applyBorder="1" applyAlignment="1">
      <alignment horizontal="center" vertical="center" wrapText="1"/>
    </xf>
    <xf numFmtId="0" fontId="5" fillId="0" borderId="0" xfId="364" applyFont="1" applyFill="1" applyAlignment="1">
      <alignment horizontal="center"/>
      <protection/>
    </xf>
    <xf numFmtId="0" fontId="5" fillId="0" borderId="0" xfId="364" applyFont="1" applyFill="1" applyAlignment="1">
      <alignment horizontal="left"/>
      <protection/>
    </xf>
    <xf numFmtId="0" fontId="5" fillId="0" borderId="0" xfId="364" applyFont="1" applyAlignment="1">
      <alignment horizontal="left"/>
      <protection/>
    </xf>
    <xf numFmtId="43" fontId="14" fillId="0" borderId="28" xfId="499" applyNumberFormat="1" applyFont="1" applyBorder="1" applyAlignment="1">
      <alignment horizontal="center"/>
    </xf>
    <xf numFmtId="43" fontId="14" fillId="0" borderId="0" xfId="499" applyNumberFormat="1" applyFont="1" applyBorder="1" applyAlignment="1">
      <alignment horizontal="center"/>
    </xf>
    <xf numFmtId="43" fontId="14" fillId="0" borderId="1" xfId="499" applyNumberFormat="1" applyFont="1" applyBorder="1" applyAlignment="1">
      <alignment horizontal="center"/>
    </xf>
    <xf numFmtId="17" fontId="13" fillId="0" borderId="43" xfId="525" applyNumberFormat="1" applyFont="1" applyBorder="1" applyAlignment="1" quotePrefix="1">
      <alignment horizontal="center"/>
      <protection/>
    </xf>
    <xf numFmtId="0" fontId="14" fillId="6" borderId="58" xfId="525" applyFont="1" applyFill="1" applyBorder="1" applyAlignment="1">
      <alignment horizontal="center"/>
      <protection/>
    </xf>
    <xf numFmtId="0" fontId="14" fillId="6" borderId="59" xfId="525" applyFont="1" applyFill="1" applyBorder="1" applyAlignment="1">
      <alignment horizontal="center"/>
      <protection/>
    </xf>
    <xf numFmtId="43" fontId="14" fillId="6" borderId="58" xfId="499" applyNumberFormat="1" applyFont="1" applyFill="1" applyBorder="1" applyAlignment="1">
      <alignment horizontal="center"/>
    </xf>
    <xf numFmtId="43" fontId="14" fillId="6" borderId="59" xfId="499" applyNumberFormat="1" applyFont="1" applyFill="1" applyBorder="1" applyAlignment="1">
      <alignment horizontal="center"/>
    </xf>
    <xf numFmtId="43" fontId="14" fillId="6" borderId="60" xfId="499" applyNumberFormat="1" applyFont="1" applyFill="1" applyBorder="1" applyAlignment="1">
      <alignment horizontal="center"/>
    </xf>
    <xf numFmtId="43" fontId="15" fillId="0" borderId="28" xfId="499" applyNumberFormat="1" applyFont="1" applyBorder="1" applyAlignment="1">
      <alignment horizontal="left"/>
    </xf>
    <xf numFmtId="43" fontId="15" fillId="0" borderId="0" xfId="499" applyNumberFormat="1" applyFont="1" applyAlignment="1">
      <alignment horizontal="left"/>
    </xf>
    <xf numFmtId="43" fontId="14" fillId="0" borderId="0" xfId="499" applyNumberFormat="1" applyFont="1" applyAlignment="1">
      <alignment vertical="center"/>
    </xf>
  </cellXfs>
  <cellStyles count="546">
    <cellStyle name="Normal" xfId="0"/>
    <cellStyle name="%" xfId="15"/>
    <cellStyle name="% 1" xfId="16"/>
    <cellStyle name="% 2" xfId="17"/>
    <cellStyle name="%_BOQ EE REV.1" xfId="18"/>
    <cellStyle name="%_BOQ Mansion-COST" xfId="19"/>
    <cellStyle name="%_BOQ Mansion-COST_BOQ_เดอะ วีว่า คอนโด สาธร-ตากสิน" xfId="20"/>
    <cellStyle name="%_BOQ Mansion-PRICE" xfId="21"/>
    <cellStyle name="%_BOQ Mansion-PRICE_BOQ_เดอะ วีว่า คอนโด สาธร-ตากสิน" xfId="22"/>
    <cellStyle name="%_BOQ งานโครงสร้าง" xfId="23"/>
    <cellStyle name="%_BOQ งานโครงสร้าง_BOQ_เดอะ วีว่า คอนโด สาธร-ตากสิน" xfId="24"/>
    <cellStyle name="%_Scope Chula" xfId="25"/>
    <cellStyle name="%_SN_ศาลาเริง_13_10_08-1" xfId="26"/>
    <cellStyle name=",;F'KOIT[[WAAHK" xfId="27"/>
    <cellStyle name="?? [0.00]_????" xfId="28"/>
    <cellStyle name="?? [0]_PERSONAL" xfId="29"/>
    <cellStyle name="???? [0.00]_????" xfId="30"/>
    <cellStyle name="????????" xfId="31"/>
    <cellStyle name="??????[0]_PERSONAL" xfId="32"/>
    <cellStyle name="??????PERSONAL" xfId="33"/>
    <cellStyle name="?????[0]_PERSONAL" xfId="34"/>
    <cellStyle name="?????PERSONAL" xfId="35"/>
    <cellStyle name="????_????" xfId="36"/>
    <cellStyle name="???[0]_PERSONAL" xfId="37"/>
    <cellStyle name="???_PERSONAL" xfId="38"/>
    <cellStyle name="??_??" xfId="39"/>
    <cellStyle name="?@??laroux" xfId="40"/>
    <cellStyle name="_QTP-NL010-2K7_CCTV at Caltex_OFPT" xfId="41"/>
    <cellStyle name="_QTP-NL010-2K7_CCTV at Caltex_OFPT_Budget(original)" xfId="42"/>
    <cellStyle name="=C:\WINDOWS\SYSTEM32\COMMAND.COM" xfId="43"/>
    <cellStyle name="0,0&#13;&#10;NA&#13;&#10;" xfId="44"/>
    <cellStyle name="20% - Accent1" xfId="45"/>
    <cellStyle name="20% - Accent1 2" xfId="46"/>
    <cellStyle name="20% - Accent2" xfId="47"/>
    <cellStyle name="20% - Accent2 2" xfId="48"/>
    <cellStyle name="20% - Accent3" xfId="49"/>
    <cellStyle name="20% - Accent3 2" xfId="50"/>
    <cellStyle name="20% - Accent4" xfId="51"/>
    <cellStyle name="20% - Accent4 2" xfId="52"/>
    <cellStyle name="20% - Accent5" xfId="53"/>
    <cellStyle name="20% - Accent5 2" xfId="54"/>
    <cellStyle name="20% - Accent6" xfId="55"/>
    <cellStyle name="20% - Accent6 2" xfId="56"/>
    <cellStyle name="๒Wลว - Style1" xfId="57"/>
    <cellStyle name="๒Wลว - Style2" xfId="58"/>
    <cellStyle name="๒Wลว - Style3" xfId="59"/>
    <cellStyle name="๒Wลว - Style4" xfId="60"/>
    <cellStyle name="๒Wลว - Style5" xfId="61"/>
    <cellStyle name="๒Wลว - Style6" xfId="62"/>
    <cellStyle name="๒Wลว - Style7" xfId="63"/>
    <cellStyle name="๒Wลว - Style8" xfId="64"/>
    <cellStyle name="40% - Accent1" xfId="65"/>
    <cellStyle name="40% - Accent1 2" xfId="66"/>
    <cellStyle name="40% - Accent2" xfId="67"/>
    <cellStyle name="40% - Accent2 2" xfId="68"/>
    <cellStyle name="40% - Accent3" xfId="69"/>
    <cellStyle name="40% - Accent3 2" xfId="70"/>
    <cellStyle name="40% - Accent4" xfId="71"/>
    <cellStyle name="40% - Accent4 2" xfId="72"/>
    <cellStyle name="40% - Accent5" xfId="73"/>
    <cellStyle name="40% - Accent5 2" xfId="74"/>
    <cellStyle name="40% - Accent6" xfId="75"/>
    <cellStyle name="40% - Accent6 2" xfId="76"/>
    <cellStyle name="60% - Accent1" xfId="77"/>
    <cellStyle name="60% - Accent1 2" xfId="78"/>
    <cellStyle name="60% - Accent2" xfId="79"/>
    <cellStyle name="60% - Accent2 2" xfId="80"/>
    <cellStyle name="60% - Accent3" xfId="81"/>
    <cellStyle name="60% - Accent3 2" xfId="82"/>
    <cellStyle name="60% - Accent4" xfId="83"/>
    <cellStyle name="60% - Accent4 2" xfId="84"/>
    <cellStyle name="60% - Accent5" xfId="85"/>
    <cellStyle name="60% - Accent5 2" xfId="86"/>
    <cellStyle name="60% - Accent6" xfId="87"/>
    <cellStyle name="60% - Accent6 2" xfId="88"/>
    <cellStyle name="a" xfId="89"/>
    <cellStyle name="abc" xfId="90"/>
    <cellStyle name="Accent1" xfId="91"/>
    <cellStyle name="Accent1 2" xfId="92"/>
    <cellStyle name="Accent2" xfId="93"/>
    <cellStyle name="Accent2 2" xfId="94"/>
    <cellStyle name="Accent3" xfId="95"/>
    <cellStyle name="Accent3 2" xfId="96"/>
    <cellStyle name="Accent4" xfId="97"/>
    <cellStyle name="Accent4 2" xfId="98"/>
    <cellStyle name="Accent5" xfId="99"/>
    <cellStyle name="Accent5 2" xfId="100"/>
    <cellStyle name="Accent6" xfId="101"/>
    <cellStyle name="Accent6 2" xfId="102"/>
    <cellStyle name="Bad" xfId="103"/>
    <cellStyle name="Bad 2" xfId="104"/>
    <cellStyle name="BOLDSH - Style1" xfId="105"/>
    <cellStyle name="Calc Currency (0)" xfId="106"/>
    <cellStyle name="Calc Currency (2)" xfId="107"/>
    <cellStyle name="Calc Percent (0)" xfId="108"/>
    <cellStyle name="Calc Percent (1)" xfId="109"/>
    <cellStyle name="Calc Percent (2)" xfId="110"/>
    <cellStyle name="Calc Units (0)" xfId="111"/>
    <cellStyle name="Calc Units (1)" xfId="112"/>
    <cellStyle name="Calc Units (2)" xfId="113"/>
    <cellStyle name="Calculation" xfId="114"/>
    <cellStyle name="Calculation 2" xfId="115"/>
    <cellStyle name="category" xfId="116"/>
    <cellStyle name="Check Cell" xfId="117"/>
    <cellStyle name="Check Cell 2" xfId="118"/>
    <cellStyle name="Comma" xfId="119"/>
    <cellStyle name="Comma [0]" xfId="120"/>
    <cellStyle name="Comma [00]" xfId="121"/>
    <cellStyle name="Comma 10" xfId="122"/>
    <cellStyle name="Comma 10 2" xfId="123"/>
    <cellStyle name="Comma 11" xfId="124"/>
    <cellStyle name="Comma 11 2" xfId="125"/>
    <cellStyle name="Comma 12" xfId="126"/>
    <cellStyle name="Comma 12 2" xfId="127"/>
    <cellStyle name="Comma 13" xfId="128"/>
    <cellStyle name="Comma 13 2" xfId="129"/>
    <cellStyle name="Comma 13 2 2" xfId="130"/>
    <cellStyle name="Comma 13 2 2 2" xfId="131"/>
    <cellStyle name="Comma 13 2 3" xfId="132"/>
    <cellStyle name="Comma 13 2 4" xfId="133"/>
    <cellStyle name="Comma 13 2 5" xfId="134"/>
    <cellStyle name="Comma 13 3" xfId="135"/>
    <cellStyle name="Comma 14" xfId="136"/>
    <cellStyle name="Comma 14 2" xfId="137"/>
    <cellStyle name="Comma 15" xfId="138"/>
    <cellStyle name="Comma 15 2" xfId="139"/>
    <cellStyle name="Comma 16" xfId="140"/>
    <cellStyle name="Comma 16 2" xfId="141"/>
    <cellStyle name="Comma 17" xfId="142"/>
    <cellStyle name="Comma 17 2" xfId="143"/>
    <cellStyle name="Comma 18" xfId="144"/>
    <cellStyle name="Comma 18 2" xfId="145"/>
    <cellStyle name="Comma 18 2 2" xfId="146"/>
    <cellStyle name="Comma 19" xfId="147"/>
    <cellStyle name="Comma 19 2" xfId="148"/>
    <cellStyle name="Comma 2" xfId="149"/>
    <cellStyle name="Comma 2 10" xfId="150"/>
    <cellStyle name="Comma 2 11" xfId="151"/>
    <cellStyle name="Comma 2 12" xfId="152"/>
    <cellStyle name="Comma 2 13" xfId="153"/>
    <cellStyle name="Comma 2 14" xfId="154"/>
    <cellStyle name="Comma 2 15" xfId="155"/>
    <cellStyle name="Comma 2 16" xfId="156"/>
    <cellStyle name="Comma 2 17" xfId="157"/>
    <cellStyle name="Comma 2 18" xfId="158"/>
    <cellStyle name="Comma 2 19" xfId="159"/>
    <cellStyle name="Comma 2 2" xfId="160"/>
    <cellStyle name="Comma 2 2 2" xfId="161"/>
    <cellStyle name="Comma 2 2 3" xfId="162"/>
    <cellStyle name="Comma 2 2 4" xfId="163"/>
    <cellStyle name="Comma 2 2 5" xfId="164"/>
    <cellStyle name="Comma 2 2 6" xfId="165"/>
    <cellStyle name="Comma 2 2 7" xfId="166"/>
    <cellStyle name="Comma 2 2 8" xfId="167"/>
    <cellStyle name="Comma 2 2 9" xfId="168"/>
    <cellStyle name="Comma 2 2_ARC- อาคารคอนโด 8 ชั้น" xfId="169"/>
    <cellStyle name="Comma 2 20" xfId="170"/>
    <cellStyle name="Comma 2 21" xfId="171"/>
    <cellStyle name="Comma 2 22" xfId="172"/>
    <cellStyle name="Comma 2 23" xfId="173"/>
    <cellStyle name="Comma 2 24" xfId="174"/>
    <cellStyle name="Comma 2 25" xfId="175"/>
    <cellStyle name="Comma 2 26" xfId="176"/>
    <cellStyle name="Comma 2 3" xfId="177"/>
    <cellStyle name="Comma 2 4" xfId="178"/>
    <cellStyle name="Comma 2 5" xfId="179"/>
    <cellStyle name="Comma 2 6" xfId="180"/>
    <cellStyle name="Comma 2 7" xfId="181"/>
    <cellStyle name="Comma 2 8" xfId="182"/>
    <cellStyle name="Comma 2 9" xfId="183"/>
    <cellStyle name="Comma 2_ARC- อาคารคอนโด 8 ชั้น" xfId="184"/>
    <cellStyle name="Comma 20" xfId="185"/>
    <cellStyle name="Comma 20 2" xfId="186"/>
    <cellStyle name="Comma 21" xfId="187"/>
    <cellStyle name="Comma 21 2" xfId="188"/>
    <cellStyle name="Comma 22" xfId="189"/>
    <cellStyle name="Comma 22 2" xfId="190"/>
    <cellStyle name="Comma 23" xfId="191"/>
    <cellStyle name="Comma 23 2" xfId="192"/>
    <cellStyle name="Comma 23 3" xfId="193"/>
    <cellStyle name="Comma 23 4" xfId="194"/>
    <cellStyle name="Comma 23 5" xfId="195"/>
    <cellStyle name="Comma 23 6" xfId="196"/>
    <cellStyle name="Comma 23 7" xfId="197"/>
    <cellStyle name="Comma 23 8" xfId="198"/>
    <cellStyle name="Comma 24" xfId="199"/>
    <cellStyle name="Comma 24 2" xfId="200"/>
    <cellStyle name="Comma 24 3" xfId="201"/>
    <cellStyle name="Comma 24 4" xfId="202"/>
    <cellStyle name="Comma 24 5" xfId="203"/>
    <cellStyle name="Comma 24 6" xfId="204"/>
    <cellStyle name="Comma 25" xfId="205"/>
    <cellStyle name="Comma 25 2" xfId="206"/>
    <cellStyle name="Comma 25 3" xfId="207"/>
    <cellStyle name="Comma 25 4" xfId="208"/>
    <cellStyle name="Comma 25 5" xfId="209"/>
    <cellStyle name="Comma 25 6" xfId="210"/>
    <cellStyle name="Comma 26" xfId="211"/>
    <cellStyle name="Comma 26 2" xfId="212"/>
    <cellStyle name="Comma 26 3" xfId="213"/>
    <cellStyle name="Comma 26 4" xfId="214"/>
    <cellStyle name="Comma 27" xfId="215"/>
    <cellStyle name="Comma 27 2" xfId="216"/>
    <cellStyle name="Comma 27 3" xfId="217"/>
    <cellStyle name="Comma 27 4" xfId="218"/>
    <cellStyle name="Comma 28" xfId="219"/>
    <cellStyle name="Comma 28 2" xfId="220"/>
    <cellStyle name="Comma 28 3" xfId="221"/>
    <cellStyle name="Comma 29" xfId="222"/>
    <cellStyle name="Comma 29 2" xfId="223"/>
    <cellStyle name="Comma 3" xfId="224"/>
    <cellStyle name="Comma 3 2" xfId="225"/>
    <cellStyle name="Comma 3 2 2" xfId="226"/>
    <cellStyle name="Comma 3 3" xfId="227"/>
    <cellStyle name="Comma 3 3 2" xfId="228"/>
    <cellStyle name="Comma 3 4" xfId="229"/>
    <cellStyle name="Comma 3 4 2" xfId="230"/>
    <cellStyle name="Comma 3 5" xfId="231"/>
    <cellStyle name="Comma 3_BOQ_THE KRIS EXTRA 4" xfId="232"/>
    <cellStyle name="Comma 30" xfId="233"/>
    <cellStyle name="Comma 30 2" xfId="234"/>
    <cellStyle name="Comma 31" xfId="235"/>
    <cellStyle name="Comma 31 2" xfId="236"/>
    <cellStyle name="Comma 32" xfId="237"/>
    <cellStyle name="Comma 33" xfId="238"/>
    <cellStyle name="Comma 34" xfId="239"/>
    <cellStyle name="Comma 35" xfId="240"/>
    <cellStyle name="Comma 36" xfId="241"/>
    <cellStyle name="Comma 37" xfId="242"/>
    <cellStyle name="Comma 38" xfId="243"/>
    <cellStyle name="Comma 39" xfId="244"/>
    <cellStyle name="Comma 4" xfId="245"/>
    <cellStyle name="Comma 4 2" xfId="246"/>
    <cellStyle name="Comma 4 2 2" xfId="247"/>
    <cellStyle name="Comma 4 3" xfId="248"/>
    <cellStyle name="Comma 4 4" xfId="249"/>
    <cellStyle name="Comma 5" xfId="250"/>
    <cellStyle name="Comma 5 2" xfId="251"/>
    <cellStyle name="Comma 5 2 2" xfId="252"/>
    <cellStyle name="Comma 5 2 3" xfId="253"/>
    <cellStyle name="Comma 5 3" xfId="254"/>
    <cellStyle name="Comma 5_BOQ_CITI RESORT" xfId="255"/>
    <cellStyle name="Comma 6" xfId="256"/>
    <cellStyle name="Comma 6 2" xfId="257"/>
    <cellStyle name="Comma 6 3" xfId="258"/>
    <cellStyle name="Comma 6_BOQ_THE KRIS EXTRA 4" xfId="259"/>
    <cellStyle name="Comma 7" xfId="260"/>
    <cellStyle name="Comma 7 2" xfId="261"/>
    <cellStyle name="Comma 8" xfId="262"/>
    <cellStyle name="Comma 8 2" xfId="263"/>
    <cellStyle name="Comma 8 3" xfId="264"/>
    <cellStyle name="Comma 9" xfId="265"/>
    <cellStyle name="Comma 9 2" xfId="266"/>
    <cellStyle name="comma zerodec" xfId="267"/>
    <cellStyle name="Comma0" xfId="268"/>
    <cellStyle name="company_title" xfId="269"/>
    <cellStyle name="Currency" xfId="270"/>
    <cellStyle name="Currency [0]" xfId="271"/>
    <cellStyle name="Currency [00]" xfId="272"/>
    <cellStyle name="Currency 2" xfId="273"/>
    <cellStyle name="Currency0" xfId="274"/>
    <cellStyle name="Currency1" xfId="275"/>
    <cellStyle name="DataPilot Category" xfId="276"/>
    <cellStyle name="DataPilot Corner" xfId="277"/>
    <cellStyle name="DataPilot Field" xfId="278"/>
    <cellStyle name="DataPilot Result" xfId="279"/>
    <cellStyle name="DataPilot Title" xfId="280"/>
    <cellStyle name="DataPilot Value" xfId="281"/>
    <cellStyle name="Date" xfId="282"/>
    <cellStyle name="Date Short" xfId="283"/>
    <cellStyle name="Date_%CBͻ%C3%D0%C7ѵ%D4%CF - %C3Ҥҡ%C5ҧ" xfId="284"/>
    <cellStyle name="Dillernia=14" xfId="285"/>
    <cellStyle name="Dollar (zero dec)" xfId="286"/>
    <cellStyle name="Emphasis 1" xfId="287"/>
    <cellStyle name="Emphasis 2" xfId="288"/>
    <cellStyle name="Emphasis 3" xfId="289"/>
    <cellStyle name="Enter Currency (0)" xfId="290"/>
    <cellStyle name="Enter Currency (2)" xfId="291"/>
    <cellStyle name="Enter Units (0)" xfId="292"/>
    <cellStyle name="Enter Units (1)" xfId="293"/>
    <cellStyle name="Enter Units (2)" xfId="294"/>
    <cellStyle name="EST1" xfId="295"/>
    <cellStyle name="Excel Built-in Comma" xfId="296"/>
    <cellStyle name="Excel Built-in Normal" xfId="297"/>
    <cellStyle name="Explanatory Text" xfId="298"/>
    <cellStyle name="Explanatory Text 2" xfId="299"/>
    <cellStyle name="Fixed" xfId="300"/>
    <cellStyle name="Good" xfId="301"/>
    <cellStyle name="Good 2" xfId="302"/>
    <cellStyle name="Grey" xfId="303"/>
    <cellStyle name="HEADER" xfId="304"/>
    <cellStyle name="Header1" xfId="305"/>
    <cellStyle name="Header2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HEADING1" xfId="315"/>
    <cellStyle name="HEADING1 1" xfId="316"/>
    <cellStyle name="HEADING2" xfId="317"/>
    <cellStyle name="Hyperlink 2" xfId="318"/>
    <cellStyle name="Input" xfId="319"/>
    <cellStyle name="Input [yellow]" xfId="320"/>
    <cellStyle name="Input 2" xfId="321"/>
    <cellStyle name="Input 3" xfId="322"/>
    <cellStyle name="Input 4" xfId="323"/>
    <cellStyle name="Input 5" xfId="324"/>
    <cellStyle name="Input 6" xfId="325"/>
    <cellStyle name="LINEAL - Style2" xfId="326"/>
    <cellStyle name="Link Currency (0)" xfId="327"/>
    <cellStyle name="Link Currency (2)" xfId="328"/>
    <cellStyle name="Link Units (0)" xfId="329"/>
    <cellStyle name="Link Units (1)" xfId="330"/>
    <cellStyle name="Link Units (2)" xfId="331"/>
    <cellStyle name="Linked Cell" xfId="332"/>
    <cellStyle name="Linked Cell 2" xfId="333"/>
    <cellStyle name="Model" xfId="334"/>
    <cellStyle name="n" xfId="335"/>
    <cellStyle name="n_BOQ IDEO 2" xfId="336"/>
    <cellStyle name="n_M&amp;E Blank BOQ-SOCIO_submitted on 07.05.10" xfId="337"/>
    <cellStyle name="Neutral" xfId="338"/>
    <cellStyle name="Neutral 2" xfId="339"/>
    <cellStyle name="nick" xfId="340"/>
    <cellStyle name="no dec" xfId="341"/>
    <cellStyle name="Normal - Style1" xfId="342"/>
    <cellStyle name="Normal 10" xfId="343"/>
    <cellStyle name="Normal 10 2" xfId="344"/>
    <cellStyle name="Normal 10 3" xfId="345"/>
    <cellStyle name="Normal 10 4" xfId="346"/>
    <cellStyle name="Normal 11" xfId="347"/>
    <cellStyle name="Normal 11 2" xfId="348"/>
    <cellStyle name="Normal 11 3" xfId="349"/>
    <cellStyle name="Normal 11 4" xfId="350"/>
    <cellStyle name="Normal 12" xfId="351"/>
    <cellStyle name="Normal 12 2" xfId="352"/>
    <cellStyle name="Normal 12 3" xfId="353"/>
    <cellStyle name="Normal 13" xfId="354"/>
    <cellStyle name="Normal 13 2" xfId="355"/>
    <cellStyle name="Normal 14" xfId="356"/>
    <cellStyle name="Normal 14 2" xfId="357"/>
    <cellStyle name="Normal 15" xfId="358"/>
    <cellStyle name="Normal 15 2" xfId="359"/>
    <cellStyle name="Normal 16" xfId="360"/>
    <cellStyle name="Normal 17" xfId="361"/>
    <cellStyle name="Normal 18" xfId="362"/>
    <cellStyle name="Normal 19" xfId="363"/>
    <cellStyle name="Normal 2" xfId="364"/>
    <cellStyle name="Normal 2 10" xfId="365"/>
    <cellStyle name="Normal 2 2" xfId="366"/>
    <cellStyle name="Normal 2 2 2" xfId="367"/>
    <cellStyle name="Normal 2 2 3" xfId="368"/>
    <cellStyle name="Normal 2 2 4" xfId="369"/>
    <cellStyle name="Normal 2 2 5" xfId="370"/>
    <cellStyle name="Normal 2 2 6" xfId="371"/>
    <cellStyle name="Normal 2 2 7" xfId="372"/>
    <cellStyle name="Normal 2 2 8" xfId="373"/>
    <cellStyle name="Normal 2 2 9" xfId="374"/>
    <cellStyle name="Normal 2 2_ARC- อาคารคอนโด 8 ชั้น" xfId="375"/>
    <cellStyle name="Normal 2 3" xfId="376"/>
    <cellStyle name="Normal 2 4" xfId="377"/>
    <cellStyle name="Normal 2 5" xfId="378"/>
    <cellStyle name="Normal 2 6" xfId="379"/>
    <cellStyle name="Normal 2 7" xfId="380"/>
    <cellStyle name="Normal 2 8" xfId="381"/>
    <cellStyle name="Normal 2 9" xfId="382"/>
    <cellStyle name="Normal 2_(1) Used_ราคากลางงานอาคาร  The Urbano" xfId="383"/>
    <cellStyle name="Normal 20" xfId="384"/>
    <cellStyle name="Normal 21" xfId="385"/>
    <cellStyle name="Normal 22" xfId="386"/>
    <cellStyle name="Normal 23" xfId="387"/>
    <cellStyle name="Normal 24" xfId="388"/>
    <cellStyle name="Normal 25" xfId="389"/>
    <cellStyle name="Normal 26" xfId="390"/>
    <cellStyle name="Normal 27" xfId="391"/>
    <cellStyle name="Normal 28" xfId="392"/>
    <cellStyle name="Normal 29" xfId="393"/>
    <cellStyle name="Normal 3" xfId="394"/>
    <cellStyle name="Normal 3 2" xfId="395"/>
    <cellStyle name="Normal 3 3" xfId="396"/>
    <cellStyle name="Normal 3 4" xfId="397"/>
    <cellStyle name="Normal 30" xfId="398"/>
    <cellStyle name="Normal 31" xfId="399"/>
    <cellStyle name="Normal 32" xfId="400"/>
    <cellStyle name="Normal 33" xfId="401"/>
    <cellStyle name="Normal 33 2" xfId="402"/>
    <cellStyle name="Normal 34" xfId="403"/>
    <cellStyle name="Normal 35" xfId="404"/>
    <cellStyle name="Normal 36" xfId="405"/>
    <cellStyle name="Normal 37" xfId="406"/>
    <cellStyle name="Normal 38" xfId="407"/>
    <cellStyle name="Normal 39" xfId="408"/>
    <cellStyle name="Normal 39 2" xfId="409"/>
    <cellStyle name="Normal 4" xfId="410"/>
    <cellStyle name="Normal 4 2" xfId="411"/>
    <cellStyle name="Normal 4 2 2" xfId="412"/>
    <cellStyle name="Normal 4 3" xfId="413"/>
    <cellStyle name="Normal 4 4" xfId="414"/>
    <cellStyle name="Normal 4_BOQ_BANGKOK MIDTOWN_ลาดพร้าว 42" xfId="415"/>
    <cellStyle name="Normal 40" xfId="416"/>
    <cellStyle name="Normal 41" xfId="417"/>
    <cellStyle name="Normal 42" xfId="418"/>
    <cellStyle name="Normal 5" xfId="419"/>
    <cellStyle name="Normal 5 2" xfId="420"/>
    <cellStyle name="Normal 5 2 2" xfId="421"/>
    <cellStyle name="Normal 5 3" xfId="422"/>
    <cellStyle name="Normal 5_BOQ_CITI RESORT" xfId="423"/>
    <cellStyle name="Normal 6" xfId="424"/>
    <cellStyle name="Normal 6 2" xfId="425"/>
    <cellStyle name="Normal 7" xfId="426"/>
    <cellStyle name="Normal 7 2" xfId="427"/>
    <cellStyle name="Normal 7 3" xfId="428"/>
    <cellStyle name="Normal 7 4" xfId="429"/>
    <cellStyle name="Normal 7 5" xfId="430"/>
    <cellStyle name="Normal 7 6" xfId="431"/>
    <cellStyle name="Normal 7 7" xfId="432"/>
    <cellStyle name="Normal 8" xfId="433"/>
    <cellStyle name="Normal 8 2" xfId="434"/>
    <cellStyle name="Normal 8 3" xfId="435"/>
    <cellStyle name="Normal 8 4" xfId="436"/>
    <cellStyle name="Normal 8 5" xfId="437"/>
    <cellStyle name="Normal 8 6" xfId="438"/>
    <cellStyle name="Normal 9" xfId="439"/>
    <cellStyle name="Normal 9 2" xfId="440"/>
    <cellStyle name="Normal 9 3" xfId="441"/>
    <cellStyle name="Normal 9 4" xfId="442"/>
    <cellStyle name="Normal 9 5" xfId="443"/>
    <cellStyle name="Normal 9 6" xfId="444"/>
    <cellStyle name="Note" xfId="445"/>
    <cellStyle name="Note 2" xfId="446"/>
    <cellStyle name="Output" xfId="447"/>
    <cellStyle name="Output 2" xfId="448"/>
    <cellStyle name="ParaBirimi [0]_RESULTS" xfId="449"/>
    <cellStyle name="ParaBirimi_RESULTS" xfId="450"/>
    <cellStyle name="Percent" xfId="451"/>
    <cellStyle name="Percent [0]" xfId="452"/>
    <cellStyle name="Percent [00]" xfId="453"/>
    <cellStyle name="Percent [2]" xfId="454"/>
    <cellStyle name="Percent 2" xfId="455"/>
    <cellStyle name="Percent 2 2" xfId="456"/>
    <cellStyle name="Percent 2 2 2" xfId="457"/>
    <cellStyle name="Percent 3" xfId="458"/>
    <cellStyle name="Percent 3 2" xfId="459"/>
    <cellStyle name="Percent 4" xfId="460"/>
    <cellStyle name="Pilkku_BINV" xfId="461"/>
    <cellStyle name="PrePop Currency (0)" xfId="462"/>
    <cellStyle name="PrePop Currency (2)" xfId="463"/>
    <cellStyle name="PrePop Units (0)" xfId="464"/>
    <cellStyle name="PrePop Units (1)" xfId="465"/>
    <cellStyle name="PrePop Units (2)" xfId="466"/>
    <cellStyle name="Py?r. luku_BINV" xfId="467"/>
    <cellStyle name="Py?r. valuutta_BINV" xfId="468"/>
    <cellStyle name="Quantity" xfId="469"/>
    <cellStyle name="report_title" xfId="470"/>
    <cellStyle name="Sheet Title" xfId="471"/>
    <cellStyle name="Style 1" xfId="472"/>
    <cellStyle name="Style 1 2" xfId="473"/>
    <cellStyle name="Style 1 2 2" xfId="474"/>
    <cellStyle name="Style 1 3" xfId="475"/>
    <cellStyle name="Style 1 4" xfId="476"/>
    <cellStyle name="Style 1_1BOQ _Sale Office_The Rhythm Sathorn 21_WB" xfId="477"/>
    <cellStyle name="subhead" xfId="478"/>
    <cellStyle name="Text Indent A" xfId="479"/>
    <cellStyle name="Text Indent B" xfId="480"/>
    <cellStyle name="Text Indent C" xfId="481"/>
    <cellStyle name="Title" xfId="482"/>
    <cellStyle name="Title 1" xfId="483"/>
    <cellStyle name="Title 2" xfId="484"/>
    <cellStyle name="Title 3" xfId="485"/>
    <cellStyle name="Total" xfId="486"/>
    <cellStyle name="Total 2" xfId="487"/>
    <cellStyle name="Valuutta_BINV" xfId="488"/>
    <cellStyle name="Virg? [0]_RESULTS" xfId="489"/>
    <cellStyle name="Virg?_RESULTS" xfId="490"/>
    <cellStyle name="Warning Text" xfId="491"/>
    <cellStyle name="Warning Text 2" xfId="492"/>
    <cellStyle name="ハイパーリンク" xfId="493"/>
    <cellStyle name="เครื่องหมายจุลภาค 2" xfId="494"/>
    <cellStyle name="เครื่องหมายจุลภาค 2 2" xfId="495"/>
    <cellStyle name="เครื่องหมายจุลภาค 2 2 2" xfId="496"/>
    <cellStyle name="เครื่องหมายจุลภาค 2 2_BOQ_31-01-54" xfId="497"/>
    <cellStyle name="เครื่องหมายจุลภาค 2 3" xfId="498"/>
    <cellStyle name="เครื่องหมายจุลภาค 2 3 2" xfId="499"/>
    <cellStyle name="เครื่องหมายจุลภาค 2 4" xfId="500"/>
    <cellStyle name="เครื่องหมายจุลภาค 2 5" xfId="501"/>
    <cellStyle name="เครื่องหมายจุลภาค 2 6" xfId="502"/>
    <cellStyle name="เครื่องหมายจุลภาค 2 7" xfId="503"/>
    <cellStyle name="เครื่องหมายจุลภาค 2 8" xfId="504"/>
    <cellStyle name="เครื่องหมายจุลภาค 2 8 2" xfId="505"/>
    <cellStyle name="เครื่องหมายจุลภาค 2_BOQ IDEO 2" xfId="506"/>
    <cellStyle name="เครื่องหมายจุลภาค 3" xfId="507"/>
    <cellStyle name="เครื่องหมายจุลภาค 3 2" xfId="508"/>
    <cellStyle name="เครื่องหมายจุลภาค 3 3" xfId="509"/>
    <cellStyle name="เครื่องหมายจุลภาค 4" xfId="510"/>
    <cellStyle name="เครื่องหมายจุลภาค 4 2" xfId="511"/>
    <cellStyle name="เครื่องหมายจุลภาค 4_BOQ_BANGKOK MIDTOWN_ลาดพร้าว 42" xfId="512"/>
    <cellStyle name="เครื่องหมายจุลภาค 5" xfId="513"/>
    <cellStyle name="เครื่องหมายจุลภาค 6" xfId="514"/>
    <cellStyle name="เครื่องหมายจุลภาค 7" xfId="515"/>
    <cellStyle name="เครื่องหมายจุลภาค 8" xfId="516"/>
    <cellStyle name="เครื่องหมายเปอร์เซ็นต์_Boq-SN" xfId="517"/>
    <cellStyle name="เครื่องหมายสกุลเงิน 2" xfId="518"/>
    <cellStyle name="เชื่อมโยงหลายมิติ_A11_door" xfId="519"/>
    <cellStyle name="ตามการเชื่อมโยงหลายมิติ_A11_door" xfId="520"/>
    <cellStyle name="น้บะภฒ_95" xfId="521"/>
    <cellStyle name="ปกติ 2" xfId="522"/>
    <cellStyle name="ปกติ 2 2" xfId="523"/>
    <cellStyle name="ปกติ 2 2 2" xfId="524"/>
    <cellStyle name="ปกติ 2 2 2 2" xfId="525"/>
    <cellStyle name="ปกติ 2 3" xfId="526"/>
    <cellStyle name="ปกติ 2 4" xfId="527"/>
    <cellStyle name="ปกติ 2 5" xfId="528"/>
    <cellStyle name="ปกติ 2 5 2" xfId="529"/>
    <cellStyle name="ปกติ 2_BOQ IDEO 2" xfId="530"/>
    <cellStyle name="ปกติ 3" xfId="531"/>
    <cellStyle name="ปกติ 3 2" xfId="532"/>
    <cellStyle name="ปกติ 3 2 2" xfId="533"/>
    <cellStyle name="ปกติ 3 3" xfId="534"/>
    <cellStyle name="ปกติ 3_Big C วารินทรชำราบ" xfId="535"/>
    <cellStyle name="ปกติ 4" xfId="536"/>
    <cellStyle name="ปกติ 4 2" xfId="537"/>
    <cellStyle name="ปกติ 5" xfId="538"/>
    <cellStyle name="ปกติ 6" xfId="539"/>
    <cellStyle name="ปกติ 6 2" xfId="540"/>
    <cellStyle name="เปอร์เซ็นต์ 2" xfId="541"/>
    <cellStyle name="เปอร์เซ็นต์ 2 2" xfId="542"/>
    <cellStyle name="ฤธถ [0]_95" xfId="543"/>
    <cellStyle name="ฤธถ_95" xfId="544"/>
    <cellStyle name="ล๋ศญ [0]_95" xfId="545"/>
    <cellStyle name="ล๋ศญ_95" xfId="546"/>
    <cellStyle name="ลักษณะ 1" xfId="547"/>
    <cellStyle name="ลักษณะ 1 2" xfId="548"/>
    <cellStyle name="ลักษณะ 1_1BOQ _Sale Office_The Rhythm Sathorn 21_WB" xfId="549"/>
    <cellStyle name="วฅมุ_4ฟ๙ฝวภ๛" xfId="550"/>
    <cellStyle name="เส้นขอบขวา" xfId="551"/>
    <cellStyle name="เส้นขอบล่าง" xfId="552"/>
    <cellStyle name="未定義" xfId="553"/>
    <cellStyle name="桁区切り [0.00]_Book1" xfId="554"/>
    <cellStyle name="桁区切り_Book1" xfId="555"/>
    <cellStyle name="標準_99税務申告" xfId="556"/>
    <cellStyle name="猝鮖｢ﾍｺ｢ﾇﾒ" xfId="557"/>
    <cellStyle name="通貨 [0.00]_Book1" xfId="558"/>
    <cellStyle name="通貨_Book1" xfId="5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laya2\d_salaya2\WINDOWS\TEMP\Cost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My%20Documents\Downloads\WINDOWS\TEMP\&#3648;&#3626;&#3609;&#3629;&#3619;&#3634;&#3588;&#3634;-%20(&#3626;&#3641;&#3605;&#3619;)-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WINDOWS\TEMP\&#3648;&#3626;&#3609;&#3629;&#3619;&#3634;&#3588;&#3634;-%20(&#3626;&#3641;&#3605;&#3619;)-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QT0002%20DH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3591;&#3634;&#3609;&#3619;&#3634;&#3594;&#3585;&#3634;&#3619;\&#3619;&#3634;&#3594;&#3585;&#3634;&#3619;\&#3585;&#3619;&#3617;&#3605;&#3656;&#3634;&#3591;&#3654;\&#3626;&#3635;&#3609;&#3633;&#3585;&#3591;&#3634;&#3609;&#3611;&#3621;&#3633;&#3604;&#3631;\&#3627;&#3657;&#3629;&#3591;&#3611;&#3619;&#3632;&#3594;&#3640;&#3617;%20&#3626;&#3606;&#3634;&#3610;&#3633;&#3609;&#3614;&#3619;&#3632;&#3610;&#3619;&#3617;&#3619;&#3634;&#3594;&#3609;&#3585;%201035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ratrung\&#3619;&#3634;&#3588;&#3634;\14&#3594;&#3633;&#3657;&#3609;&#3619;&#3614;&#3648;&#3594;&#3637;&#3618;&#3591;&#3619;&#3634;&#3618;\&#3648;&#3594;&#3637;&#3618;&#3591;&#3619;&#3634;&#3618;\Factor%20F_7%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rangrut\d\New%20%20Folder(2)\&#3591;&#3634;&#3609;&#3586;&#3629;&#3591;&#3626;&#3640;&#3619;&#3634;&#3591;&#3588;&#3660;&#3619;&#3633;&#3605;&#3609;&#3660;\&#3649;&#3610;&#3610;&#3615;&#3619;&#3629;&#3617;&#3660;%20BOQ\backup\lrm\load%20%20schedu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สรุป"/>
      <sheetName val="ศูนย์การแพทย์"/>
      <sheetName val="หอพักผู้ป่วย"/>
      <sheetName val="อาคารบริการ"/>
      <sheetName val="สรศป"/>
      <sheetName val="Cost2"/>
      <sheetName val="FR"/>
      <sheetName val="Sheet1"/>
      <sheetName val="산근"/>
      <sheetName val="#REF"/>
      <sheetName val="封面 "/>
      <sheetName val="粉刷"/>
      <sheetName val="裝修"/>
      <sheetName val="風管工程"/>
      <sheetName val="合約價"/>
      <sheetName val="วัดใต้"/>
      <sheetName val="ราคาต่อหน่วย2-9"/>
      <sheetName val="รวมราคาทั้งสิ้น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"/>
      <sheetName val="BankofThailand"/>
      <sheetName val="TAC"/>
      <sheetName val="รามไทย"/>
      <sheetName val="FORM"/>
      <sheetName val="Quote"/>
      <sheetName val="ตามลูกค้าต้องการ"/>
      <sheetName val="ราคาหนังแท้-เทีย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"/>
      <sheetName val="BankofThailand"/>
      <sheetName val="TAC"/>
      <sheetName val="รามไทย"/>
      <sheetName val="FORM"/>
      <sheetName val="Quote"/>
      <sheetName val="ตามลูกค้าต้องการ"/>
      <sheetName val="ราคาหนังแท้-เทียม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Quotation"/>
      <sheetName val="Quotation (2)"/>
      <sheetName val="Quotation (3)"/>
      <sheetName val="Quotation (4)"/>
      <sheetName val="Quotation (5)"/>
      <sheetName val="Quotation (6)"/>
      <sheetName val="Quotation (7)"/>
      <sheetName val="Quotation (8)"/>
      <sheetName val="Quotation (9)"/>
      <sheetName val="Control"/>
      <sheetName val="Program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ใบสรุปราคา"/>
      <sheetName val="สรุปหมวดงาน"/>
      <sheetName val="boq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DY FASHION ครั้งที่ 1"/>
      <sheetName val="เขตรับผิดชอบงาน"/>
      <sheetName val="ขบวนงานด้านราคา"/>
      <sheetName val="ฟอร์มสรุป"/>
      <sheetName val="Factor F_7%"/>
      <sheetName val="Factor  F_6%"/>
      <sheetName val="ค่าเหล็ก"/>
    </sheetNames>
    <sheetDataSet>
      <sheetData sheetId="5">
        <row r="10">
          <cell r="F10">
            <v>500000</v>
          </cell>
        </row>
        <row r="11">
          <cell r="F11">
            <v>1000000</v>
          </cell>
        </row>
        <row r="12">
          <cell r="F12">
            <v>2000000</v>
          </cell>
        </row>
        <row r="13">
          <cell r="F13">
            <v>5000000</v>
          </cell>
        </row>
        <row r="14">
          <cell r="F14">
            <v>10000000</v>
          </cell>
        </row>
        <row r="15">
          <cell r="F15">
            <v>15000000</v>
          </cell>
        </row>
        <row r="16">
          <cell r="F16">
            <v>20000000</v>
          </cell>
        </row>
        <row r="17">
          <cell r="F17">
            <v>25000000</v>
          </cell>
        </row>
        <row r="18">
          <cell r="F18">
            <v>30000000</v>
          </cell>
        </row>
        <row r="19">
          <cell r="F19">
            <v>40000000</v>
          </cell>
        </row>
        <row r="20">
          <cell r="F20">
            <v>50000000</v>
          </cell>
        </row>
        <row r="21">
          <cell r="F21">
            <v>60000000</v>
          </cell>
        </row>
        <row r="22">
          <cell r="F22">
            <v>70000000</v>
          </cell>
        </row>
        <row r="23">
          <cell r="F23">
            <v>80000000</v>
          </cell>
        </row>
        <row r="24">
          <cell r="F24">
            <v>90000000</v>
          </cell>
        </row>
        <row r="25">
          <cell r="F25">
            <v>100000000</v>
          </cell>
        </row>
        <row r="26">
          <cell r="F26">
            <v>150000000</v>
          </cell>
        </row>
        <row r="27">
          <cell r="F27">
            <v>200000000</v>
          </cell>
        </row>
        <row r="28">
          <cell r="F28">
            <v>250000000</v>
          </cell>
        </row>
        <row r="29">
          <cell r="F29">
            <v>300000000</v>
          </cell>
        </row>
        <row r="30">
          <cell r="F30">
            <v>350000000</v>
          </cell>
        </row>
        <row r="31">
          <cell r="F31">
            <v>400000000</v>
          </cell>
        </row>
        <row r="32">
          <cell r="F32">
            <v>500000000</v>
          </cell>
        </row>
        <row r="33">
          <cell r="F33">
            <v>500000001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ELA"/>
      <sheetName val="LOAD-GEPA"/>
      <sheetName val="LOAD-GLA (2)"/>
      <sheetName val="FORM"/>
      <sheetName val="LOAD"/>
      <sheetName val="LOTUS-EE2"/>
      <sheetName val="LOTUS-EE1"/>
      <sheetName val="LOAD-GELA"/>
      <sheetName val="GLA"/>
      <sheetName val="LOAD-GLA"/>
      <sheetName val="GLD"/>
      <sheetName val="GELD"/>
      <sheetName val="LOAD-GELD"/>
      <sheetName val="2LA"/>
      <sheetName val="2LB"/>
      <sheetName val="LOAD-2LB"/>
      <sheetName val="2LC"/>
      <sheetName val="2PA"/>
      <sheetName val="LOAD-2PA"/>
      <sheetName val="2PB"/>
      <sheetName val="2PC"/>
      <sheetName val="LOAD-2PC"/>
      <sheetName val="PPB"/>
      <sheetName val="PPM"/>
      <sheetName val="LOAD-PPM"/>
      <sheetName val="PPS"/>
      <sheetName val="PPT"/>
      <sheetName val="LOAD-PPT"/>
      <sheetName val="2ELA"/>
      <sheetName val="2ELB"/>
      <sheetName val="LOAD-2ELB"/>
      <sheetName val="2ELC"/>
      <sheetName val="2EPP"/>
      <sheetName val="LOAD-2EPP"/>
      <sheetName val="2EPB"/>
      <sheetName val="2EPC1"/>
      <sheetName val="LOAD-2EPC1"/>
      <sheetName val="2EPA"/>
      <sheetName val="2EPC"/>
      <sheetName val="LOAD-2EPC2"/>
      <sheetName val="2UB"/>
      <sheetName val="2UC"/>
      <sheetName val="LOAD-2UC"/>
      <sheetName val="3LA"/>
      <sheetName val="3LC"/>
      <sheetName val="LOAD-3LC"/>
      <sheetName val="3PA"/>
      <sheetName val="3PB"/>
      <sheetName val="LOAD-3PB"/>
      <sheetName val="3PC"/>
      <sheetName val="PFC"/>
      <sheetName val="LOAD-PFC"/>
      <sheetName val="PHD"/>
      <sheetName val="PDW"/>
      <sheetName val="LOAD-PDW"/>
      <sheetName val="3EPA"/>
      <sheetName val="3EPC"/>
      <sheetName val="LOAD-3EPC"/>
      <sheetName val="3UA"/>
      <sheetName val="3UC"/>
      <sheetName val="LOAD-3UC)"/>
      <sheetName val="3ELA"/>
      <sheetName val="3ELB"/>
      <sheetName val="LOAD-3ELB"/>
      <sheetName val="3ELC"/>
      <sheetName val="HARDWARE"/>
      <sheetName val="LOAD-HARDWARE"/>
      <sheetName val="GS (4)"/>
      <sheetName val="VDO"/>
      <sheetName val="LOAD-VDO"/>
      <sheetName val="FC"/>
      <sheetName val="GS (1)"/>
      <sheetName val="LOAD-GS(1)"/>
      <sheetName val="GS 13"/>
      <sheetName val="2S1"/>
      <sheetName val="LOAD-GS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view="pageBreakPreview" zoomScale="130" zoomScaleSheetLayoutView="130" zoomScalePageLayoutView="0" workbookViewId="0" topLeftCell="A37">
      <selection activeCell="D35" sqref="D35:F35"/>
    </sheetView>
  </sheetViews>
  <sheetFormatPr defaultColWidth="9.140625" defaultRowHeight="21.75"/>
  <cols>
    <col min="1" max="1" width="9.140625" style="24" customWidth="1"/>
    <col min="2" max="2" width="8.8515625" style="24" customWidth="1"/>
    <col min="3" max="3" width="14.421875" style="24" customWidth="1"/>
    <col min="4" max="4" width="19.57421875" style="24" customWidth="1"/>
    <col min="5" max="5" width="9.57421875" style="24" customWidth="1"/>
    <col min="6" max="6" width="19.8515625" style="24" customWidth="1"/>
    <col min="7" max="7" width="30.28125" style="24" customWidth="1"/>
  </cols>
  <sheetData>
    <row r="1" spans="1:7" s="3" customFormat="1" ht="21" customHeight="1">
      <c r="A1" s="154"/>
      <c r="B1" s="154"/>
      <c r="C1" s="154"/>
      <c r="D1" s="154"/>
      <c r="E1" s="154"/>
      <c r="F1" s="154"/>
      <c r="G1" s="155" t="s">
        <v>44</v>
      </c>
    </row>
    <row r="2" spans="1:7" s="3" customFormat="1" ht="21.75" customHeight="1">
      <c r="A2" s="224" t="s">
        <v>108</v>
      </c>
      <c r="B2" s="224"/>
      <c r="C2" s="224"/>
      <c r="D2" s="224"/>
      <c r="E2" s="224"/>
      <c r="F2" s="224"/>
      <c r="G2" s="224"/>
    </row>
    <row r="3" spans="1:7" s="3" customFormat="1" ht="21.75" customHeight="1">
      <c r="A3" s="156" t="s">
        <v>14</v>
      </c>
      <c r="B3" s="156"/>
      <c r="C3" s="156" t="str">
        <f>'ปร4. (2)'!C2</f>
        <v>แบบรั้วบ้านพักข้าราชการตำรวจตรวจคนเข้าเมืองจังหวัดมุกดาหาร (ศูนย์หม่อนไหม)</v>
      </c>
      <c r="D3" s="156"/>
      <c r="E3" s="156"/>
      <c r="F3" s="156"/>
      <c r="G3" s="156"/>
    </row>
    <row r="4" spans="1:7" s="3" customFormat="1" ht="21.75" customHeight="1">
      <c r="A4" s="156" t="s">
        <v>15</v>
      </c>
      <c r="B4" s="156"/>
      <c r="C4" s="156" t="str">
        <f>'ปร4. (2)'!C3</f>
        <v>บ้านพักข้าราชการตำรวจตรวจคนเข้าเมืองจังหวัดมุกดาหาร ต.มุกดาหาร อ.เมือง จ.มุกดาหาร</v>
      </c>
      <c r="D4" s="156"/>
      <c r="E4" s="156"/>
      <c r="F4" s="156"/>
      <c r="G4" s="156"/>
    </row>
    <row r="5" spans="1:7" s="3" customFormat="1" ht="21.75" customHeight="1">
      <c r="A5" s="156" t="s">
        <v>16</v>
      </c>
      <c r="B5" s="156"/>
      <c r="C5" s="156" t="str">
        <f>'ปร4. (2)'!C4</f>
        <v>ตรวจคนเข้าเมืองจังหวัดมุกดาหาร</v>
      </c>
      <c r="D5" s="156"/>
      <c r="E5" s="156"/>
      <c r="F5" s="156"/>
      <c r="G5" s="156"/>
    </row>
    <row r="6" spans="1:7" s="3" customFormat="1" ht="21.75" customHeight="1">
      <c r="A6" s="157" t="s">
        <v>109</v>
      </c>
      <c r="B6" s="157"/>
      <c r="C6" s="157" t="s">
        <v>110</v>
      </c>
      <c r="D6" s="157"/>
      <c r="E6" s="158"/>
      <c r="F6" s="159"/>
      <c r="G6" s="159"/>
    </row>
    <row r="7" spans="1:7" s="3" customFormat="1" ht="21.75" customHeight="1">
      <c r="A7" s="160" t="s">
        <v>17</v>
      </c>
      <c r="B7" s="226" t="s">
        <v>0</v>
      </c>
      <c r="C7" s="227"/>
      <c r="D7" s="227"/>
      <c r="E7" s="227"/>
      <c r="F7" s="160" t="s">
        <v>20</v>
      </c>
      <c r="G7" s="160" t="s">
        <v>6</v>
      </c>
    </row>
    <row r="8" spans="1:7" s="3" customFormat="1" ht="21.75" customHeight="1">
      <c r="A8" s="162">
        <v>1</v>
      </c>
      <c r="B8" s="228" t="s">
        <v>138</v>
      </c>
      <c r="C8" s="229"/>
      <c r="D8" s="229"/>
      <c r="E8" s="230"/>
      <c r="F8" s="195">
        <f>'ปร.5'!F13</f>
        <v>1832586.8262833178</v>
      </c>
      <c r="G8" s="166" t="s">
        <v>21</v>
      </c>
    </row>
    <row r="9" spans="1:7" s="3" customFormat="1" ht="21.75" customHeight="1">
      <c r="A9" s="167"/>
      <c r="B9" s="231" t="s">
        <v>137</v>
      </c>
      <c r="C9" s="232"/>
      <c r="D9" s="232"/>
      <c r="E9" s="232"/>
      <c r="F9" s="173"/>
      <c r="G9" s="173" t="s">
        <v>139</v>
      </c>
    </row>
    <row r="10" spans="1:7" s="3" customFormat="1" ht="21.75" customHeight="1">
      <c r="A10" s="167"/>
      <c r="B10" s="233"/>
      <c r="C10" s="234"/>
      <c r="D10" s="234"/>
      <c r="E10" s="234"/>
      <c r="F10" s="173"/>
      <c r="G10" s="174" t="s">
        <v>22</v>
      </c>
    </row>
    <row r="11" spans="1:7" s="3" customFormat="1" ht="21.75" customHeight="1">
      <c r="A11" s="167"/>
      <c r="B11" s="175"/>
      <c r="C11" s="196"/>
      <c r="D11" s="197"/>
      <c r="E11" s="198"/>
      <c r="F11" s="199"/>
      <c r="G11" s="174" t="s">
        <v>140</v>
      </c>
    </row>
    <row r="12" spans="1:7" s="3" customFormat="1" ht="21.75" customHeight="1">
      <c r="A12" s="167"/>
      <c r="B12" s="178"/>
      <c r="C12" s="156"/>
      <c r="D12" s="197"/>
      <c r="E12" s="198"/>
      <c r="F12" s="200"/>
      <c r="G12" s="174" t="s">
        <v>42</v>
      </c>
    </row>
    <row r="13" spans="1:7" s="3" customFormat="1" ht="21.75" customHeight="1">
      <c r="A13" s="180" t="s">
        <v>23</v>
      </c>
      <c r="B13" s="235" t="s">
        <v>26</v>
      </c>
      <c r="C13" s="235"/>
      <c r="D13" s="235"/>
      <c r="E13" s="235"/>
      <c r="F13" s="182">
        <f>SUM(F8:F12)</f>
        <v>1832586.8262833178</v>
      </c>
      <c r="G13" s="183"/>
    </row>
    <row r="14" spans="1:7" s="3" customFormat="1" ht="21.75" customHeight="1">
      <c r="A14" s="180"/>
      <c r="B14" s="181" t="s">
        <v>28</v>
      </c>
      <c r="C14" s="181"/>
      <c r="D14" s="181"/>
      <c r="E14" s="181"/>
      <c r="F14" s="201">
        <f>ROUNDDOWN(F13,-3)</f>
        <v>1832000</v>
      </c>
      <c r="G14" s="183"/>
    </row>
    <row r="15" spans="1:7" s="3" customFormat="1" ht="21.75" customHeight="1">
      <c r="A15" s="202"/>
      <c r="B15" s="225" t="str">
        <f>_xlfn.BAHTTEXT(F14)</f>
        <v>หนึ่งล้านแปดแสนสามหมื่นสองพันบาทถ้วน</v>
      </c>
      <c r="C15" s="225"/>
      <c r="D15" s="225"/>
      <c r="E15" s="225"/>
      <c r="F15" s="203"/>
      <c r="G15" s="184"/>
    </row>
    <row r="16" spans="1:7" s="3" customFormat="1" ht="21.75" customHeight="1">
      <c r="A16" s="83"/>
      <c r="B16" s="83"/>
      <c r="C16" s="83"/>
      <c r="D16" s="83"/>
      <c r="E16" s="83"/>
      <c r="F16" s="83"/>
      <c r="G16" s="83"/>
    </row>
    <row r="17" spans="1:8" s="3" customFormat="1" ht="21.75" customHeight="1">
      <c r="A17" s="223" t="s">
        <v>112</v>
      </c>
      <c r="B17" s="223"/>
      <c r="C17" s="223"/>
      <c r="D17" s="223"/>
      <c r="E17" s="223"/>
      <c r="F17" s="223"/>
      <c r="G17" s="223"/>
      <c r="H17" s="75"/>
    </row>
    <row r="18" spans="1:8" s="3" customFormat="1" ht="21.75" customHeight="1">
      <c r="A18" s="204" t="s">
        <v>111</v>
      </c>
      <c r="B18" s="205"/>
      <c r="C18" s="205"/>
      <c r="D18" s="205"/>
      <c r="E18" s="205"/>
      <c r="F18" s="205"/>
      <c r="G18" s="205"/>
      <c r="H18" s="75"/>
    </row>
    <row r="19" spans="1:8" s="3" customFormat="1" ht="21.75" customHeight="1">
      <c r="A19" s="204"/>
      <c r="B19" s="205"/>
      <c r="C19" s="205"/>
      <c r="D19" s="205"/>
      <c r="E19" s="205"/>
      <c r="F19" s="205"/>
      <c r="G19" s="205"/>
      <c r="H19" s="75"/>
    </row>
    <row r="20" spans="1:7" s="3" customFormat="1" ht="21.75" customHeight="1">
      <c r="A20" s="206"/>
      <c r="B20" s="194"/>
      <c r="C20" s="188" t="s">
        <v>103</v>
      </c>
      <c r="D20" s="236" t="s">
        <v>146</v>
      </c>
      <c r="E20" s="236"/>
      <c r="F20" s="236"/>
      <c r="G20" s="194" t="s">
        <v>104</v>
      </c>
    </row>
    <row r="21" spans="1:7" s="3" customFormat="1" ht="21.75" customHeight="1">
      <c r="A21" s="206"/>
      <c r="B21" s="206"/>
      <c r="C21" s="194"/>
      <c r="D21" s="236" t="s">
        <v>142</v>
      </c>
      <c r="E21" s="236"/>
      <c r="F21" s="236"/>
      <c r="G21" s="194"/>
    </row>
    <row r="22" spans="1:7" s="3" customFormat="1" ht="21.75" customHeight="1">
      <c r="A22" s="206"/>
      <c r="B22" s="206"/>
      <c r="C22" s="194"/>
      <c r="D22" s="236" t="s">
        <v>143</v>
      </c>
      <c r="E22" s="236"/>
      <c r="F22" s="236"/>
      <c r="G22" s="194"/>
    </row>
    <row r="23" spans="1:7" s="3" customFormat="1" ht="21.75" customHeight="1">
      <c r="A23" s="194"/>
      <c r="B23" s="194"/>
      <c r="C23" s="194"/>
      <c r="D23" s="236" t="s">
        <v>144</v>
      </c>
      <c r="E23" s="236"/>
      <c r="F23" s="236"/>
      <c r="G23" s="207"/>
    </row>
    <row r="24" spans="1:7" s="3" customFormat="1" ht="21.75" customHeight="1">
      <c r="A24" s="204"/>
      <c r="B24" s="204"/>
      <c r="C24" s="191"/>
      <c r="D24" s="237"/>
      <c r="E24" s="237"/>
      <c r="F24" s="83"/>
      <c r="G24" s="204"/>
    </row>
    <row r="25" spans="1:7" s="3" customFormat="1" ht="21.75" customHeight="1">
      <c r="A25" s="204"/>
      <c r="B25" s="204"/>
      <c r="C25" s="188" t="s">
        <v>103</v>
      </c>
      <c r="D25" s="236" t="s">
        <v>145</v>
      </c>
      <c r="E25" s="236"/>
      <c r="F25" s="236"/>
      <c r="G25" s="194" t="s">
        <v>105</v>
      </c>
    </row>
    <row r="26" spans="1:7" s="3" customFormat="1" ht="21.75" customHeight="1">
      <c r="A26" s="204"/>
      <c r="B26" s="204"/>
      <c r="C26" s="194"/>
      <c r="D26" s="236" t="s">
        <v>149</v>
      </c>
      <c r="E26" s="236"/>
      <c r="F26" s="236"/>
      <c r="G26" s="194"/>
    </row>
    <row r="27" spans="1:7" s="3" customFormat="1" ht="21.75" customHeight="1">
      <c r="A27" s="204"/>
      <c r="B27" s="204"/>
      <c r="C27" s="194"/>
      <c r="D27" s="236" t="s">
        <v>147</v>
      </c>
      <c r="E27" s="236"/>
      <c r="F27" s="236"/>
      <c r="G27" s="194"/>
    </row>
    <row r="28" spans="1:7" s="3" customFormat="1" ht="21.75" customHeight="1">
      <c r="A28" s="204"/>
      <c r="B28" s="204"/>
      <c r="C28" s="194"/>
      <c r="D28" s="236" t="s">
        <v>148</v>
      </c>
      <c r="E28" s="236"/>
      <c r="F28" s="236"/>
      <c r="G28" s="207"/>
    </row>
    <row r="29" spans="1:7" s="3" customFormat="1" ht="21.75" customHeight="1">
      <c r="A29" s="204"/>
      <c r="B29" s="204"/>
      <c r="C29" s="192"/>
      <c r="D29" s="237"/>
      <c r="E29" s="237"/>
      <c r="F29" s="193"/>
      <c r="G29" s="204"/>
    </row>
    <row r="30" spans="1:12" s="3" customFormat="1" ht="21.75" customHeight="1">
      <c r="A30" s="204"/>
      <c r="B30" s="204"/>
      <c r="C30" s="188" t="s">
        <v>103</v>
      </c>
      <c r="D30" s="236" t="s">
        <v>115</v>
      </c>
      <c r="E30" s="236"/>
      <c r="F30" s="236"/>
      <c r="G30" s="194" t="s">
        <v>105</v>
      </c>
      <c r="L30" s="3" t="s">
        <v>45</v>
      </c>
    </row>
    <row r="31" spans="1:7" s="3" customFormat="1" ht="21.75" customHeight="1">
      <c r="A31" s="204"/>
      <c r="B31" s="204"/>
      <c r="C31" s="194"/>
      <c r="D31" s="236" t="s">
        <v>151</v>
      </c>
      <c r="E31" s="236"/>
      <c r="F31" s="236"/>
      <c r="G31" s="194"/>
    </row>
    <row r="32" spans="1:7" s="3" customFormat="1" ht="21.75" customHeight="1">
      <c r="A32" s="204"/>
      <c r="B32" s="204"/>
      <c r="C32" s="194"/>
      <c r="D32" s="236" t="s">
        <v>152</v>
      </c>
      <c r="E32" s="236"/>
      <c r="F32" s="236"/>
      <c r="G32" s="194"/>
    </row>
    <row r="33" spans="1:7" s="3" customFormat="1" ht="21.75" customHeight="1">
      <c r="A33" s="204"/>
      <c r="B33" s="204"/>
      <c r="C33" s="194"/>
      <c r="D33" s="236" t="s">
        <v>116</v>
      </c>
      <c r="E33" s="236"/>
      <c r="F33" s="236"/>
      <c r="G33" s="207"/>
    </row>
    <row r="34" spans="1:7" s="3" customFormat="1" ht="21.75" customHeight="1">
      <c r="A34" s="204"/>
      <c r="B34" s="204"/>
      <c r="C34" s="83"/>
      <c r="D34" s="237"/>
      <c r="E34" s="237"/>
      <c r="F34" s="83"/>
      <c r="G34" s="204"/>
    </row>
    <row r="35" spans="1:7" s="3" customFormat="1" ht="21.75" customHeight="1">
      <c r="A35" s="204"/>
      <c r="B35" s="204"/>
      <c r="C35" s="188" t="s">
        <v>103</v>
      </c>
      <c r="D35" s="236" t="s">
        <v>117</v>
      </c>
      <c r="E35" s="236"/>
      <c r="F35" s="236"/>
      <c r="G35" s="194" t="s">
        <v>106</v>
      </c>
    </row>
    <row r="36" spans="1:7" s="3" customFormat="1" ht="21.75" customHeight="1">
      <c r="A36" s="194"/>
      <c r="B36" s="194"/>
      <c r="C36" s="194"/>
      <c r="D36" s="238" t="s">
        <v>150</v>
      </c>
      <c r="E36" s="238"/>
      <c r="F36" s="238"/>
      <c r="G36" s="194"/>
    </row>
    <row r="37" spans="1:7" s="3" customFormat="1" ht="21.75" customHeight="1">
      <c r="A37" s="83"/>
      <c r="B37" s="83"/>
      <c r="C37" s="194"/>
      <c r="D37" s="236" t="s">
        <v>141</v>
      </c>
      <c r="E37" s="236"/>
      <c r="F37" s="236"/>
      <c r="G37" s="194"/>
    </row>
    <row r="38" spans="1:7" s="3" customFormat="1" ht="21.75" customHeight="1">
      <c r="A38" s="206"/>
      <c r="B38" s="206"/>
      <c r="C38" s="194"/>
      <c r="D38" s="236" t="s">
        <v>153</v>
      </c>
      <c r="E38" s="236"/>
      <c r="F38" s="236"/>
      <c r="G38" s="207"/>
    </row>
  </sheetData>
  <sheetProtection/>
  <mergeCells count="27">
    <mergeCell ref="D38:F38"/>
    <mergeCell ref="D26:F26"/>
    <mergeCell ref="D27:F27"/>
    <mergeCell ref="D28:F28"/>
    <mergeCell ref="D30:F30"/>
    <mergeCell ref="D31:F31"/>
    <mergeCell ref="D29:E29"/>
    <mergeCell ref="D34:E34"/>
    <mergeCell ref="D32:F32"/>
    <mergeCell ref="D33:F33"/>
    <mergeCell ref="D35:F35"/>
    <mergeCell ref="D36:F36"/>
    <mergeCell ref="D37:F37"/>
    <mergeCell ref="D20:F20"/>
    <mergeCell ref="D21:F21"/>
    <mergeCell ref="D22:F22"/>
    <mergeCell ref="D23:F23"/>
    <mergeCell ref="D25:F25"/>
    <mergeCell ref="D24:E24"/>
    <mergeCell ref="A17:G17"/>
    <mergeCell ref="A2:G2"/>
    <mergeCell ref="B15:E15"/>
    <mergeCell ref="B7:E7"/>
    <mergeCell ref="B8:E8"/>
    <mergeCell ref="B9:E9"/>
    <mergeCell ref="B10:E10"/>
    <mergeCell ref="B13:E13"/>
  </mergeCells>
  <printOptions horizontalCentered="1"/>
  <pageMargins left="0.2755905511811024" right="0.1968503937007874" top="0.46" bottom="0.45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4"/>
  <sheetViews>
    <sheetView view="pageBreakPreview" zoomScale="115" zoomScaleSheetLayoutView="115" zoomScalePageLayoutView="0" workbookViewId="0" topLeftCell="A1">
      <selection activeCell="A8" sqref="A8:G11"/>
    </sheetView>
  </sheetViews>
  <sheetFormatPr defaultColWidth="9.140625" defaultRowHeight="21.75"/>
  <cols>
    <col min="1" max="1" width="8.28125" style="22" customWidth="1"/>
    <col min="2" max="2" width="9.00390625" style="22" customWidth="1"/>
    <col min="3" max="3" width="14.421875" style="22" customWidth="1"/>
    <col min="4" max="4" width="20.7109375" style="22" customWidth="1"/>
    <col min="5" max="5" width="14.57421875" style="22" customWidth="1"/>
    <col min="6" max="6" width="15.7109375" style="22" customWidth="1"/>
    <col min="7" max="7" width="32.00390625" style="22" customWidth="1"/>
    <col min="8" max="16384" width="9.140625" style="3" customWidth="1"/>
  </cols>
  <sheetData>
    <row r="1" spans="1:7" s="76" customFormat="1" ht="22.5" customHeight="1">
      <c r="A1" s="154"/>
      <c r="B1" s="154"/>
      <c r="C1" s="154"/>
      <c r="D1" s="154"/>
      <c r="E1" s="154"/>
      <c r="F1" s="154"/>
      <c r="G1" s="155" t="s">
        <v>40</v>
      </c>
    </row>
    <row r="2" spans="1:7" s="76" customFormat="1" ht="22.5" customHeight="1">
      <c r="A2" s="224" t="s">
        <v>108</v>
      </c>
      <c r="B2" s="224"/>
      <c r="C2" s="224"/>
      <c r="D2" s="224"/>
      <c r="E2" s="224"/>
      <c r="F2" s="224"/>
      <c r="G2" s="224"/>
    </row>
    <row r="3" spans="1:7" s="76" customFormat="1" ht="22.5" customHeight="1">
      <c r="A3" s="156" t="s">
        <v>14</v>
      </c>
      <c r="B3" s="156"/>
      <c r="C3" s="156" t="str">
        <f>'ปร4. (2)'!C2</f>
        <v>แบบรั้วบ้านพักข้าราชการตำรวจตรวจคนเข้าเมืองจังหวัดมุกดาหาร (ศูนย์หม่อนไหม)</v>
      </c>
      <c r="D3" s="156"/>
      <c r="E3" s="156"/>
      <c r="F3" s="156"/>
      <c r="G3" s="156"/>
    </row>
    <row r="4" spans="1:7" s="76" customFormat="1" ht="22.5" customHeight="1">
      <c r="A4" s="156" t="s">
        <v>15</v>
      </c>
      <c r="B4" s="156"/>
      <c r="C4" s="156" t="str">
        <f>'ปร4. (2)'!C3</f>
        <v>บ้านพักข้าราชการตำรวจตรวจคนเข้าเมืองจังหวัดมุกดาหาร ต.มุกดาหาร อ.เมือง จ.มุกดาหาร</v>
      </c>
      <c r="D4" s="156"/>
      <c r="E4" s="156"/>
      <c r="F4" s="156"/>
      <c r="G4" s="156"/>
    </row>
    <row r="5" spans="1:7" s="76" customFormat="1" ht="22.5" customHeight="1">
      <c r="A5" s="156" t="s">
        <v>16</v>
      </c>
      <c r="B5" s="156"/>
      <c r="C5" s="156" t="str">
        <f>'ปร4. (2)'!C4</f>
        <v>ตรวจคนเข้าเมืองจังหวัดมุกดาหาร</v>
      </c>
      <c r="D5" s="156"/>
      <c r="E5" s="156"/>
      <c r="F5" s="156"/>
      <c r="G5" s="156"/>
    </row>
    <row r="6" spans="1:7" s="4" customFormat="1" ht="22.5" customHeight="1">
      <c r="A6" s="157" t="s">
        <v>109</v>
      </c>
      <c r="B6" s="157"/>
      <c r="C6" s="157" t="s">
        <v>110</v>
      </c>
      <c r="D6" s="157"/>
      <c r="E6" s="158"/>
      <c r="F6" s="159"/>
      <c r="G6" s="159"/>
    </row>
    <row r="7" spans="1:7" s="76" customFormat="1" ht="22.5" customHeight="1">
      <c r="A7" s="160" t="s">
        <v>17</v>
      </c>
      <c r="B7" s="226" t="s">
        <v>0</v>
      </c>
      <c r="C7" s="244"/>
      <c r="D7" s="161" t="s">
        <v>18</v>
      </c>
      <c r="E7" s="160" t="s">
        <v>19</v>
      </c>
      <c r="F7" s="161" t="s">
        <v>20</v>
      </c>
      <c r="G7" s="160" t="s">
        <v>6</v>
      </c>
    </row>
    <row r="8" spans="1:7" s="76" customFormat="1" ht="22.5" customHeight="1">
      <c r="A8" s="162">
        <v>1</v>
      </c>
      <c r="B8" s="228" t="s">
        <v>27</v>
      </c>
      <c r="C8" s="230"/>
      <c r="D8" s="163">
        <f>'ปร4. (2)'!I101</f>
        <v>1408598.636651282</v>
      </c>
      <c r="E8" s="164">
        <f>'Factor F'!E14</f>
        <v>1.301</v>
      </c>
      <c r="F8" s="165">
        <f>+D8*E8</f>
        <v>1832586.8262833178</v>
      </c>
      <c r="G8" s="166" t="s">
        <v>21</v>
      </c>
    </row>
    <row r="9" spans="1:7" s="76" customFormat="1" ht="22.5" customHeight="1">
      <c r="A9" s="167"/>
      <c r="B9" s="168"/>
      <c r="C9" s="169"/>
      <c r="D9" s="170"/>
      <c r="E9" s="171"/>
      <c r="F9" s="172"/>
      <c r="G9" s="173" t="s">
        <v>50</v>
      </c>
    </row>
    <row r="10" spans="1:7" s="76" customFormat="1" ht="22.5" customHeight="1">
      <c r="A10" s="167"/>
      <c r="B10" s="168"/>
      <c r="C10" s="169"/>
      <c r="D10" s="170"/>
      <c r="E10" s="171"/>
      <c r="F10" s="172"/>
      <c r="G10" s="174" t="s">
        <v>22</v>
      </c>
    </row>
    <row r="11" spans="1:7" s="76" customFormat="1" ht="22.5" customHeight="1">
      <c r="A11" s="167"/>
      <c r="B11" s="175"/>
      <c r="C11" s="176"/>
      <c r="D11" s="170"/>
      <c r="E11" s="171"/>
      <c r="F11" s="177"/>
      <c r="G11" s="174" t="s">
        <v>41</v>
      </c>
    </row>
    <row r="12" spans="1:7" s="76" customFormat="1" ht="22.5" customHeight="1">
      <c r="A12" s="167"/>
      <c r="B12" s="178"/>
      <c r="C12" s="179"/>
      <c r="D12" s="170"/>
      <c r="E12" s="171"/>
      <c r="F12" s="177"/>
      <c r="G12" s="174" t="s">
        <v>42</v>
      </c>
    </row>
    <row r="13" spans="1:7" s="76" customFormat="1" ht="22.5" customHeight="1">
      <c r="A13" s="180" t="s">
        <v>23</v>
      </c>
      <c r="B13" s="181" t="s">
        <v>26</v>
      </c>
      <c r="C13" s="181"/>
      <c r="D13" s="181"/>
      <c r="E13" s="181"/>
      <c r="F13" s="182">
        <f>F8</f>
        <v>1832586.8262833178</v>
      </c>
      <c r="G13" s="183"/>
    </row>
    <row r="14" spans="1:7" s="76" customFormat="1" ht="22.5" customHeight="1">
      <c r="A14" s="245" t="str">
        <f>_xlfn.BAHTTEXT(F13)</f>
        <v>หนึ่งล้านแปดแสนสามหมื่นสองพันห้าร้อยแปดสิบหกบาทแปดสิบสามสตางค์</v>
      </c>
      <c r="B14" s="225"/>
      <c r="C14" s="225"/>
      <c r="D14" s="225"/>
      <c r="E14" s="225"/>
      <c r="F14" s="246"/>
      <c r="G14" s="184"/>
    </row>
    <row r="15" spans="1:7" s="76" customFormat="1" ht="19.5" customHeight="1">
      <c r="A15" s="154"/>
      <c r="B15" s="154"/>
      <c r="C15" s="154"/>
      <c r="D15" s="154"/>
      <c r="E15" s="154"/>
      <c r="F15" s="154"/>
      <c r="G15" s="154"/>
    </row>
    <row r="16" spans="1:8" s="78" customFormat="1" ht="22.5" customHeight="1">
      <c r="A16" s="247" t="s">
        <v>112</v>
      </c>
      <c r="B16" s="247"/>
      <c r="C16" s="247"/>
      <c r="D16" s="247"/>
      <c r="E16" s="247"/>
      <c r="F16" s="247"/>
      <c r="G16" s="247"/>
      <c r="H16" s="77"/>
    </row>
    <row r="17" spans="1:8" s="4" customFormat="1" ht="21.75" customHeight="1">
      <c r="A17" s="185" t="s">
        <v>111</v>
      </c>
      <c r="B17" s="186"/>
      <c r="C17" s="186"/>
      <c r="D17" s="186"/>
      <c r="E17" s="186"/>
      <c r="F17" s="186"/>
      <c r="G17" s="186"/>
      <c r="H17" s="75"/>
    </row>
    <row r="18" spans="1:8" s="78" customFormat="1" ht="19.5" customHeight="1">
      <c r="A18" s="185"/>
      <c r="B18" s="186"/>
      <c r="C18" s="186"/>
      <c r="D18" s="186"/>
      <c r="E18" s="186"/>
      <c r="F18" s="186"/>
      <c r="G18" s="186"/>
      <c r="H18" s="77"/>
    </row>
    <row r="19" spans="1:7" s="78" customFormat="1" ht="22.5" customHeight="1">
      <c r="A19" s="187"/>
      <c r="B19" s="77"/>
      <c r="C19" s="188" t="s">
        <v>103</v>
      </c>
      <c r="D19" s="243" t="s">
        <v>120</v>
      </c>
      <c r="E19" s="243"/>
      <c r="F19" s="243"/>
      <c r="G19" s="189" t="s">
        <v>104</v>
      </c>
    </row>
    <row r="20" spans="1:7" s="78" customFormat="1" ht="22.5" customHeight="1">
      <c r="A20" s="187"/>
      <c r="B20" s="187"/>
      <c r="C20" s="77"/>
      <c r="D20" s="243" t="s">
        <v>121</v>
      </c>
      <c r="E20" s="243"/>
      <c r="F20" s="243"/>
      <c r="G20" s="77"/>
    </row>
    <row r="21" spans="1:7" s="78" customFormat="1" ht="22.5" customHeight="1">
      <c r="A21" s="187"/>
      <c r="B21" s="187"/>
      <c r="C21" s="77"/>
      <c r="D21" s="243" t="s">
        <v>122</v>
      </c>
      <c r="E21" s="243"/>
      <c r="F21" s="243"/>
      <c r="G21" s="77"/>
    </row>
    <row r="22" spans="1:7" s="78" customFormat="1" ht="22.5" customHeight="1">
      <c r="A22" s="189"/>
      <c r="B22" s="189"/>
      <c r="C22" s="189"/>
      <c r="D22" s="243" t="s">
        <v>113</v>
      </c>
      <c r="E22" s="243"/>
      <c r="F22" s="243"/>
      <c r="G22" s="190"/>
    </row>
    <row r="23" spans="1:7" s="76" customFormat="1" ht="22.5" customHeight="1">
      <c r="A23" s="154"/>
      <c r="B23" s="154"/>
      <c r="C23" s="191"/>
      <c r="D23" s="237"/>
      <c r="E23" s="237"/>
      <c r="F23" s="83"/>
      <c r="G23" s="154"/>
    </row>
    <row r="24" spans="1:7" s="76" customFormat="1" ht="22.5" customHeight="1">
      <c r="A24" s="154"/>
      <c r="B24" s="154"/>
      <c r="C24" s="188" t="s">
        <v>103</v>
      </c>
      <c r="D24" s="243" t="s">
        <v>107</v>
      </c>
      <c r="E24" s="243"/>
      <c r="F24" s="243"/>
      <c r="G24" s="189" t="s">
        <v>105</v>
      </c>
    </row>
    <row r="25" spans="1:7" s="76" customFormat="1" ht="22.5" customHeight="1">
      <c r="A25" s="154"/>
      <c r="B25" s="154"/>
      <c r="C25" s="77"/>
      <c r="D25" s="243" t="s">
        <v>154</v>
      </c>
      <c r="E25" s="243"/>
      <c r="F25" s="243"/>
      <c r="G25" s="77"/>
    </row>
    <row r="26" spans="1:7" s="76" customFormat="1" ht="22.5" customHeight="1">
      <c r="A26" s="154"/>
      <c r="B26" s="154"/>
      <c r="C26" s="77"/>
      <c r="D26" s="243" t="s">
        <v>155</v>
      </c>
      <c r="E26" s="243"/>
      <c r="F26" s="243"/>
      <c r="G26" s="77"/>
    </row>
    <row r="27" spans="1:7" s="76" customFormat="1" ht="22.5" customHeight="1">
      <c r="A27" s="154"/>
      <c r="B27" s="154"/>
      <c r="C27" s="189"/>
      <c r="D27" s="243" t="s">
        <v>156</v>
      </c>
      <c r="E27" s="243"/>
      <c r="F27" s="243"/>
      <c r="G27" s="190"/>
    </row>
    <row r="28" spans="1:7" s="76" customFormat="1" ht="19.5" customHeight="1">
      <c r="A28" s="154"/>
      <c r="B28" s="154"/>
      <c r="C28" s="192"/>
      <c r="D28" s="237"/>
      <c r="E28" s="237"/>
      <c r="F28" s="193"/>
      <c r="G28" s="154"/>
    </row>
    <row r="29" spans="1:12" s="76" customFormat="1" ht="22.5" customHeight="1">
      <c r="A29" s="154"/>
      <c r="B29" s="154"/>
      <c r="C29" s="188" t="s">
        <v>103</v>
      </c>
      <c r="D29" s="243" t="s">
        <v>158</v>
      </c>
      <c r="E29" s="243"/>
      <c r="F29" s="243"/>
      <c r="G29" s="189" t="s">
        <v>105</v>
      </c>
      <c r="L29" s="76" t="s">
        <v>45</v>
      </c>
    </row>
    <row r="30" spans="1:7" s="76" customFormat="1" ht="22.5" customHeight="1">
      <c r="A30" s="154"/>
      <c r="B30" s="154"/>
      <c r="C30" s="77"/>
      <c r="D30" s="243" t="s">
        <v>157</v>
      </c>
      <c r="E30" s="243"/>
      <c r="F30" s="243"/>
      <c r="G30" s="77"/>
    </row>
    <row r="31" spans="1:7" s="76" customFormat="1" ht="22.5" customHeight="1">
      <c r="A31" s="154"/>
      <c r="B31" s="154"/>
      <c r="C31" s="77"/>
      <c r="D31" s="243" t="s">
        <v>159</v>
      </c>
      <c r="E31" s="243"/>
      <c r="F31" s="243"/>
      <c r="G31" s="77"/>
    </row>
    <row r="32" spans="1:7" s="76" customFormat="1" ht="22.5" customHeight="1">
      <c r="A32" s="154"/>
      <c r="B32" s="154"/>
      <c r="C32" s="189"/>
      <c r="D32" s="243" t="s">
        <v>123</v>
      </c>
      <c r="E32" s="243"/>
      <c r="F32" s="243"/>
      <c r="G32" s="190"/>
    </row>
    <row r="33" spans="1:7" s="76" customFormat="1" ht="19.5" customHeight="1">
      <c r="A33" s="154"/>
      <c r="B33" s="154"/>
      <c r="C33" s="83"/>
      <c r="D33" s="237"/>
      <c r="E33" s="237"/>
      <c r="F33" s="83"/>
      <c r="G33" s="154"/>
    </row>
    <row r="34" spans="1:7" s="76" customFormat="1" ht="22.5" customHeight="1">
      <c r="A34" s="154"/>
      <c r="B34" s="154"/>
      <c r="C34" s="188" t="s">
        <v>103</v>
      </c>
      <c r="D34" s="243" t="s">
        <v>107</v>
      </c>
      <c r="E34" s="243"/>
      <c r="F34" s="243"/>
      <c r="G34" s="189" t="s">
        <v>106</v>
      </c>
    </row>
    <row r="35" spans="1:7" s="76" customFormat="1" ht="22.5" customHeight="1">
      <c r="A35" s="194"/>
      <c r="B35" s="189"/>
      <c r="C35" s="77"/>
      <c r="D35" s="243" t="s">
        <v>160</v>
      </c>
      <c r="E35" s="243"/>
      <c r="F35" s="243"/>
      <c r="G35" s="77"/>
    </row>
    <row r="36" spans="1:7" s="76" customFormat="1" ht="22.5" customHeight="1">
      <c r="A36" s="83"/>
      <c r="C36" s="77"/>
      <c r="D36" s="243" t="s">
        <v>114</v>
      </c>
      <c r="E36" s="243"/>
      <c r="F36" s="243"/>
      <c r="G36" s="77"/>
    </row>
    <row r="37" spans="1:7" s="78" customFormat="1" ht="22.5" customHeight="1">
      <c r="A37" s="187"/>
      <c r="B37" s="187"/>
      <c r="C37" s="189"/>
      <c r="D37" s="243" t="s">
        <v>161</v>
      </c>
      <c r="E37" s="243"/>
      <c r="F37" s="243"/>
      <c r="G37" s="190"/>
    </row>
    <row r="38" spans="1:7" s="76" customFormat="1" ht="24">
      <c r="A38" s="17"/>
      <c r="B38" s="17"/>
      <c r="C38" s="17"/>
      <c r="D38" s="17"/>
      <c r="E38" s="17"/>
      <c r="F38" s="17"/>
      <c r="G38" s="17"/>
    </row>
    <row r="39" spans="1:7" s="76" customFormat="1" ht="24">
      <c r="A39" s="22"/>
      <c r="B39" s="22"/>
      <c r="C39" s="22"/>
      <c r="D39" s="29"/>
      <c r="E39" s="22"/>
      <c r="F39" s="22"/>
      <c r="G39" s="22"/>
    </row>
    <row r="40" spans="1:7" s="76" customFormat="1" ht="24">
      <c r="A40" s="22"/>
      <c r="B40" s="22"/>
      <c r="C40" s="22"/>
      <c r="D40" s="29"/>
      <c r="E40" s="241"/>
      <c r="F40" s="241"/>
      <c r="G40" s="23"/>
    </row>
    <row r="41" spans="1:7" s="76" customFormat="1" ht="24">
      <c r="A41" s="22"/>
      <c r="B41" s="22"/>
      <c r="C41" s="22"/>
      <c r="D41" s="22"/>
      <c r="E41" s="241"/>
      <c r="F41" s="241"/>
      <c r="G41" s="28"/>
    </row>
    <row r="42" spans="1:7" s="76" customFormat="1" ht="24">
      <c r="A42" s="22"/>
      <c r="B42" s="22"/>
      <c r="C42" s="22"/>
      <c r="D42" s="22"/>
      <c r="E42" s="241"/>
      <c r="F42" s="241"/>
      <c r="G42" s="28"/>
    </row>
    <row r="43" spans="1:7" s="76" customFormat="1" ht="24">
      <c r="A43" s="22"/>
      <c r="B43" s="22"/>
      <c r="C43" s="22"/>
      <c r="D43" s="22"/>
      <c r="E43" s="22"/>
      <c r="F43" s="22"/>
      <c r="G43" s="26"/>
    </row>
    <row r="44" spans="1:7" s="76" customFormat="1" ht="23.25">
      <c r="A44" s="242"/>
      <c r="B44" s="242"/>
      <c r="C44" s="242"/>
      <c r="D44" s="242"/>
      <c r="E44" s="242"/>
      <c r="F44" s="242"/>
      <c r="G44" s="242"/>
    </row>
    <row r="45" spans="1:7" s="76" customFormat="1" ht="24">
      <c r="A45" s="18"/>
      <c r="B45" s="18"/>
      <c r="C45" s="18"/>
      <c r="D45" s="18"/>
      <c r="E45" s="18"/>
      <c r="F45" s="18"/>
      <c r="G45" s="18"/>
    </row>
    <row r="46" spans="1:7" s="76" customFormat="1" ht="24">
      <c r="A46" s="18"/>
      <c r="B46" s="18"/>
      <c r="C46" s="18"/>
      <c r="D46" s="18"/>
      <c r="E46" s="18"/>
      <c r="F46" s="18"/>
      <c r="G46" s="18"/>
    </row>
    <row r="47" spans="1:7" s="76" customFormat="1" ht="24">
      <c r="A47" s="18"/>
      <c r="B47" s="18"/>
      <c r="C47" s="18"/>
      <c r="D47" s="18"/>
      <c r="E47" s="18"/>
      <c r="F47" s="18"/>
      <c r="G47" s="18"/>
    </row>
    <row r="48" spans="1:7" s="76" customFormat="1" ht="24">
      <c r="A48" s="18"/>
      <c r="B48" s="18"/>
      <c r="C48" s="18"/>
      <c r="D48" s="18"/>
      <c r="E48" s="18"/>
      <c r="F48" s="18"/>
      <c r="G48" s="18"/>
    </row>
    <row r="49" spans="1:7" s="76" customFormat="1" ht="24">
      <c r="A49" s="18"/>
      <c r="B49" s="18"/>
      <c r="C49" s="18"/>
      <c r="D49" s="18"/>
      <c r="E49" s="18"/>
      <c r="F49" s="18"/>
      <c r="G49" s="18"/>
    </row>
    <row r="50" spans="1:7" s="76" customFormat="1" ht="24">
      <c r="A50" s="18"/>
      <c r="B50" s="18"/>
      <c r="C50" s="18"/>
      <c r="D50" s="30"/>
      <c r="E50" s="18"/>
      <c r="F50" s="18"/>
      <c r="G50" s="18"/>
    </row>
    <row r="51" spans="1:7" s="76" customFormat="1" ht="24">
      <c r="A51" s="18"/>
      <c r="B51" s="18"/>
      <c r="C51" s="18"/>
      <c r="D51" s="18"/>
      <c r="E51" s="18"/>
      <c r="F51" s="18"/>
      <c r="G51" s="18"/>
    </row>
    <row r="52" spans="1:7" s="76" customFormat="1" ht="24">
      <c r="A52" s="74"/>
      <c r="B52" s="239"/>
      <c r="C52" s="239"/>
      <c r="D52" s="74"/>
      <c r="E52" s="74"/>
      <c r="F52" s="74"/>
      <c r="G52" s="74"/>
    </row>
    <row r="53" spans="1:7" s="76" customFormat="1" ht="24">
      <c r="A53" s="74"/>
      <c r="B53" s="240"/>
      <c r="C53" s="240"/>
      <c r="D53" s="20"/>
      <c r="E53" s="21"/>
      <c r="F53" s="32"/>
      <c r="G53" s="73"/>
    </row>
    <row r="54" spans="1:7" s="76" customFormat="1" ht="24">
      <c r="A54" s="74"/>
      <c r="B54" s="72"/>
      <c r="C54" s="72"/>
      <c r="D54" s="20"/>
      <c r="E54" s="21"/>
      <c r="F54" s="32"/>
      <c r="G54" s="18"/>
    </row>
    <row r="55" spans="1:7" s="76" customFormat="1" ht="24">
      <c r="A55" s="74"/>
      <c r="B55" s="72"/>
      <c r="C55" s="72"/>
      <c r="D55" s="20"/>
      <c r="E55" s="21"/>
      <c r="F55" s="32"/>
      <c r="G55" s="18"/>
    </row>
    <row r="56" spans="1:7" s="76" customFormat="1" ht="24">
      <c r="A56" s="74"/>
      <c r="B56" s="72"/>
      <c r="C56" s="72"/>
      <c r="D56" s="20"/>
      <c r="E56" s="21"/>
      <c r="F56" s="32"/>
      <c r="G56" s="18"/>
    </row>
    <row r="57" spans="1:7" ht="24">
      <c r="A57" s="31"/>
      <c r="B57" s="18"/>
      <c r="C57" s="18"/>
      <c r="D57" s="20"/>
      <c r="E57" s="21"/>
      <c r="F57" s="32"/>
      <c r="G57" s="18"/>
    </row>
    <row r="58" spans="1:7" ht="24">
      <c r="A58" s="33"/>
      <c r="B58" s="27"/>
      <c r="C58" s="27"/>
      <c r="D58" s="27"/>
      <c r="E58" s="27"/>
      <c r="F58" s="34"/>
      <c r="G58" s="27"/>
    </row>
    <row r="59" spans="1:7" ht="24">
      <c r="A59" s="33"/>
      <c r="B59" s="19"/>
      <c r="C59" s="33"/>
      <c r="D59" s="33"/>
      <c r="E59" s="33"/>
      <c r="F59" s="34"/>
      <c r="G59" s="33"/>
    </row>
    <row r="60" spans="1:7" ht="24">
      <c r="A60" s="27"/>
      <c r="B60" s="19"/>
      <c r="C60" s="33"/>
      <c r="D60" s="33"/>
      <c r="E60" s="33"/>
      <c r="F60" s="34"/>
      <c r="G60" s="33"/>
    </row>
    <row r="61" spans="1:7" ht="24">
      <c r="A61" s="27"/>
      <c r="B61" s="33"/>
      <c r="C61" s="33"/>
      <c r="D61" s="33"/>
      <c r="E61" s="33"/>
      <c r="F61" s="27"/>
      <c r="G61" s="27"/>
    </row>
    <row r="62" spans="1:7" ht="24">
      <c r="A62" s="18"/>
      <c r="B62" s="18"/>
      <c r="C62" s="18"/>
      <c r="D62" s="18"/>
      <c r="E62" s="18"/>
      <c r="F62" s="18"/>
      <c r="G62" s="18"/>
    </row>
    <row r="63" spans="1:7" ht="24">
      <c r="A63" s="27"/>
      <c r="B63" s="27"/>
      <c r="C63" s="27"/>
      <c r="D63" s="27"/>
      <c r="E63" s="27"/>
      <c r="F63" s="27"/>
      <c r="G63" s="27"/>
    </row>
    <row r="64" spans="1:7" ht="24">
      <c r="A64" s="18"/>
      <c r="B64" s="18"/>
      <c r="C64" s="18"/>
      <c r="D64" s="18"/>
      <c r="E64" s="18"/>
      <c r="F64" s="18"/>
      <c r="G64" s="18"/>
    </row>
    <row r="65" spans="1:7" ht="24">
      <c r="A65" s="18"/>
      <c r="B65" s="18"/>
      <c r="C65" s="18"/>
      <c r="D65" s="18"/>
      <c r="E65" s="18"/>
      <c r="F65" s="18"/>
      <c r="G65" s="18"/>
    </row>
    <row r="66" spans="1:7" ht="24">
      <c r="A66" s="18"/>
      <c r="B66" s="18"/>
      <c r="C66" s="18"/>
      <c r="D66" s="21"/>
      <c r="E66" s="239"/>
      <c r="F66" s="239"/>
      <c r="G66" s="27"/>
    </row>
    <row r="67" spans="1:7" ht="24">
      <c r="A67" s="18"/>
      <c r="B67" s="18"/>
      <c r="C67" s="18"/>
      <c r="D67" s="18"/>
      <c r="E67" s="240"/>
      <c r="F67" s="240"/>
      <c r="G67" s="240"/>
    </row>
    <row r="68" spans="1:7" ht="24">
      <c r="A68" s="18"/>
      <c r="B68" s="18"/>
      <c r="C68" s="18"/>
      <c r="D68" s="240"/>
      <c r="E68" s="240"/>
      <c r="F68" s="240"/>
      <c r="G68" s="240"/>
    </row>
    <row r="69" spans="1:7" ht="24">
      <c r="A69" s="18"/>
      <c r="B69" s="18"/>
      <c r="C69" s="18"/>
      <c r="D69" s="240"/>
      <c r="E69" s="240"/>
      <c r="F69" s="240"/>
      <c r="G69" s="240"/>
    </row>
    <row r="70" spans="1:7" ht="24">
      <c r="A70" s="18"/>
      <c r="B70" s="18"/>
      <c r="C70" s="18"/>
      <c r="D70" s="18"/>
      <c r="E70" s="18"/>
      <c r="F70" s="18"/>
      <c r="G70" s="18"/>
    </row>
    <row r="71" spans="1:7" ht="24">
      <c r="A71" s="18"/>
      <c r="B71" s="18"/>
      <c r="C71" s="18"/>
      <c r="D71" s="21"/>
      <c r="E71" s="239"/>
      <c r="F71" s="239"/>
      <c r="G71" s="27"/>
    </row>
    <row r="72" spans="1:7" ht="24">
      <c r="A72" s="18"/>
      <c r="B72" s="18"/>
      <c r="C72" s="18"/>
      <c r="D72" s="18"/>
      <c r="E72" s="239"/>
      <c r="F72" s="239"/>
      <c r="G72" s="18"/>
    </row>
    <row r="73" spans="1:7" ht="24">
      <c r="A73" s="18"/>
      <c r="B73" s="18"/>
      <c r="C73" s="18"/>
      <c r="D73" s="18"/>
      <c r="E73" s="239"/>
      <c r="F73" s="239"/>
      <c r="G73" s="18"/>
    </row>
    <row r="74" spans="1:7" ht="24">
      <c r="A74" s="18"/>
      <c r="B74" s="18"/>
      <c r="C74" s="18"/>
      <c r="D74" s="18"/>
      <c r="E74" s="19"/>
      <c r="F74" s="19"/>
      <c r="G74" s="18"/>
    </row>
    <row r="75" spans="1:7" ht="24">
      <c r="A75" s="18"/>
      <c r="B75" s="18"/>
      <c r="C75" s="18"/>
      <c r="D75" s="18"/>
      <c r="E75" s="18"/>
      <c r="F75" s="18"/>
      <c r="G75" s="18"/>
    </row>
    <row r="76" spans="1:7" ht="24">
      <c r="A76" s="18"/>
      <c r="B76" s="18"/>
      <c r="C76" s="18"/>
      <c r="D76" s="21"/>
      <c r="E76" s="239"/>
      <c r="F76" s="239"/>
      <c r="G76" s="27"/>
    </row>
    <row r="77" spans="1:7" ht="24">
      <c r="A77" s="18"/>
      <c r="B77" s="18"/>
      <c r="C77" s="18"/>
      <c r="D77" s="18"/>
      <c r="E77" s="239"/>
      <c r="F77" s="239"/>
      <c r="G77" s="19"/>
    </row>
    <row r="78" spans="1:7" ht="24">
      <c r="A78" s="18"/>
      <c r="B78" s="18"/>
      <c r="C78" s="18"/>
      <c r="D78" s="18"/>
      <c r="E78" s="239"/>
      <c r="F78" s="239"/>
      <c r="G78" s="19"/>
    </row>
    <row r="79" spans="1:7" ht="24">
      <c r="A79" s="18"/>
      <c r="B79" s="18"/>
      <c r="C79" s="18"/>
      <c r="D79" s="18"/>
      <c r="E79" s="18"/>
      <c r="F79" s="18"/>
      <c r="G79" s="18"/>
    </row>
    <row r="80" spans="1:7" ht="24">
      <c r="A80" s="18"/>
      <c r="B80" s="18"/>
      <c r="C80" s="18"/>
      <c r="D80" s="18"/>
      <c r="E80" s="18"/>
      <c r="F80" s="18"/>
      <c r="G80" s="18"/>
    </row>
    <row r="81" spans="1:7" ht="24">
      <c r="A81" s="18"/>
      <c r="B81" s="18"/>
      <c r="C81" s="18"/>
      <c r="D81" s="18"/>
      <c r="E81" s="18"/>
      <c r="F81" s="18"/>
      <c r="G81" s="18"/>
    </row>
    <row r="82" spans="1:7" ht="24">
      <c r="A82" s="18"/>
      <c r="B82" s="18"/>
      <c r="C82" s="18"/>
      <c r="D82" s="18"/>
      <c r="E82" s="18"/>
      <c r="F82" s="18"/>
      <c r="G82" s="18"/>
    </row>
    <row r="83" spans="1:7" ht="24">
      <c r="A83" s="18"/>
      <c r="B83" s="18"/>
      <c r="C83" s="18"/>
      <c r="D83" s="18"/>
      <c r="E83" s="18"/>
      <c r="F83" s="18"/>
      <c r="G83" s="18"/>
    </row>
    <row r="84" spans="1:7" ht="24">
      <c r="A84" s="18"/>
      <c r="B84" s="18"/>
      <c r="C84" s="18"/>
      <c r="D84" s="18"/>
      <c r="E84" s="18"/>
      <c r="F84" s="18"/>
      <c r="G84" s="18"/>
    </row>
    <row r="85" spans="1:7" ht="24">
      <c r="A85" s="18"/>
      <c r="B85" s="18"/>
      <c r="C85" s="18"/>
      <c r="D85" s="18"/>
      <c r="E85" s="18"/>
      <c r="F85" s="18"/>
      <c r="G85" s="18"/>
    </row>
    <row r="86" spans="1:7" ht="24">
      <c r="A86" s="18"/>
      <c r="B86" s="18"/>
      <c r="C86" s="18"/>
      <c r="D86" s="18"/>
      <c r="E86" s="18"/>
      <c r="F86" s="18"/>
      <c r="G86" s="18"/>
    </row>
    <row r="87" spans="1:7" ht="24">
      <c r="A87" s="18"/>
      <c r="B87" s="18"/>
      <c r="C87" s="18"/>
      <c r="D87" s="18"/>
      <c r="E87" s="18"/>
      <c r="F87" s="18"/>
      <c r="G87" s="18"/>
    </row>
    <row r="88" spans="1:7" ht="24">
      <c r="A88" s="18"/>
      <c r="B88" s="18"/>
      <c r="C88" s="18"/>
      <c r="D88" s="18"/>
      <c r="E88" s="18"/>
      <c r="F88" s="18"/>
      <c r="G88" s="18"/>
    </row>
    <row r="89" spans="1:7" ht="24">
      <c r="A89" s="18"/>
      <c r="B89" s="18"/>
      <c r="C89" s="18"/>
      <c r="D89" s="18"/>
      <c r="E89" s="18"/>
      <c r="F89" s="18"/>
      <c r="G89" s="18"/>
    </row>
    <row r="90" spans="1:7" ht="24">
      <c r="A90" s="18"/>
      <c r="B90" s="18"/>
      <c r="C90" s="18"/>
      <c r="D90" s="18"/>
      <c r="E90" s="18"/>
      <c r="F90" s="18"/>
      <c r="G90" s="18"/>
    </row>
    <row r="91" spans="1:7" ht="24">
      <c r="A91" s="18"/>
      <c r="B91" s="18"/>
      <c r="C91" s="18"/>
      <c r="D91" s="18"/>
      <c r="E91" s="18"/>
      <c r="F91" s="18"/>
      <c r="G91" s="18"/>
    </row>
    <row r="92" spans="1:7" ht="24">
      <c r="A92" s="18"/>
      <c r="B92" s="18"/>
      <c r="C92" s="18"/>
      <c r="D92" s="18"/>
      <c r="E92" s="18"/>
      <c r="F92" s="18"/>
      <c r="G92" s="18"/>
    </row>
    <row r="93" spans="1:7" ht="24">
      <c r="A93" s="18"/>
      <c r="B93" s="18"/>
      <c r="C93" s="18"/>
      <c r="D93" s="18"/>
      <c r="E93" s="18"/>
      <c r="F93" s="18"/>
      <c r="G93" s="18"/>
    </row>
    <row r="94" spans="1:7" ht="24">
      <c r="A94" s="18"/>
      <c r="B94" s="18"/>
      <c r="C94" s="18"/>
      <c r="D94" s="18"/>
      <c r="E94" s="18"/>
      <c r="F94" s="18"/>
      <c r="G94" s="18"/>
    </row>
    <row r="95" spans="1:7" ht="24">
      <c r="A95" s="18"/>
      <c r="B95" s="18"/>
      <c r="C95" s="18"/>
      <c r="D95" s="18"/>
      <c r="E95" s="18"/>
      <c r="F95" s="18"/>
      <c r="G95" s="18"/>
    </row>
    <row r="96" spans="1:7" ht="24">
      <c r="A96" s="18"/>
      <c r="B96" s="18"/>
      <c r="C96" s="18"/>
      <c r="D96" s="18"/>
      <c r="E96" s="18"/>
      <c r="F96" s="18"/>
      <c r="G96" s="18"/>
    </row>
    <row r="97" spans="1:7" ht="24">
      <c r="A97" s="18"/>
      <c r="B97" s="18"/>
      <c r="C97" s="18"/>
      <c r="D97" s="18"/>
      <c r="E97" s="18"/>
      <c r="F97" s="18"/>
      <c r="G97" s="18"/>
    </row>
    <row r="98" spans="1:7" ht="24">
      <c r="A98" s="18"/>
      <c r="B98" s="18"/>
      <c r="C98" s="18"/>
      <c r="D98" s="18"/>
      <c r="E98" s="18"/>
      <c r="F98" s="18"/>
      <c r="G98" s="18"/>
    </row>
    <row r="99" spans="1:7" ht="24">
      <c r="A99" s="18"/>
      <c r="B99" s="18"/>
      <c r="C99" s="18"/>
      <c r="D99" s="18"/>
      <c r="E99" s="18"/>
      <c r="F99" s="18"/>
      <c r="G99" s="18"/>
    </row>
    <row r="100" spans="1:7" ht="24">
      <c r="A100" s="18"/>
      <c r="B100" s="18"/>
      <c r="C100" s="18"/>
      <c r="D100" s="18"/>
      <c r="E100" s="18"/>
      <c r="F100" s="18"/>
      <c r="G100" s="18"/>
    </row>
    <row r="101" spans="1:7" ht="24">
      <c r="A101" s="18"/>
      <c r="B101" s="18"/>
      <c r="C101" s="18"/>
      <c r="D101" s="18"/>
      <c r="E101" s="18"/>
      <c r="F101" s="18"/>
      <c r="G101" s="18"/>
    </row>
    <row r="102" spans="1:7" ht="24">
      <c r="A102" s="18"/>
      <c r="B102" s="18"/>
      <c r="C102" s="18"/>
      <c r="D102" s="18"/>
      <c r="E102" s="18"/>
      <c r="F102" s="18"/>
      <c r="G102" s="18"/>
    </row>
    <row r="103" spans="1:7" ht="24">
      <c r="A103" s="18"/>
      <c r="B103" s="18"/>
      <c r="C103" s="18"/>
      <c r="D103" s="18"/>
      <c r="E103" s="18"/>
      <c r="F103" s="18"/>
      <c r="G103" s="18"/>
    </row>
    <row r="104" spans="1:7" ht="24">
      <c r="A104" s="18"/>
      <c r="B104" s="18"/>
      <c r="C104" s="18"/>
      <c r="D104" s="18"/>
      <c r="E104" s="18"/>
      <c r="F104" s="18"/>
      <c r="G104" s="18"/>
    </row>
  </sheetData>
  <sheetProtection/>
  <mergeCells count="40">
    <mergeCell ref="D27:F27"/>
    <mergeCell ref="D28:E28"/>
    <mergeCell ref="D29:F29"/>
    <mergeCell ref="D35:F35"/>
    <mergeCell ref="D36:F36"/>
    <mergeCell ref="D37:F37"/>
    <mergeCell ref="A2:G2"/>
    <mergeCell ref="B7:C7"/>
    <mergeCell ref="B8:C8"/>
    <mergeCell ref="A14:F14"/>
    <mergeCell ref="D23:E23"/>
    <mergeCell ref="A16:G16"/>
    <mergeCell ref="D19:F19"/>
    <mergeCell ref="D20:F20"/>
    <mergeCell ref="D21:F21"/>
    <mergeCell ref="D22:F22"/>
    <mergeCell ref="D24:F24"/>
    <mergeCell ref="D25:F25"/>
    <mergeCell ref="D26:F26"/>
    <mergeCell ref="D30:F30"/>
    <mergeCell ref="D31:F31"/>
    <mergeCell ref="D32:F32"/>
    <mergeCell ref="D33:E33"/>
    <mergeCell ref="D34:F34"/>
    <mergeCell ref="E67:G67"/>
    <mergeCell ref="E40:F40"/>
    <mergeCell ref="E41:F41"/>
    <mergeCell ref="D68:G68"/>
    <mergeCell ref="D69:G69"/>
    <mergeCell ref="E42:F42"/>
    <mergeCell ref="A44:G44"/>
    <mergeCell ref="E66:F66"/>
    <mergeCell ref="B52:C52"/>
    <mergeCell ref="B53:C53"/>
    <mergeCell ref="E77:F77"/>
    <mergeCell ref="E78:F78"/>
    <mergeCell ref="E71:F71"/>
    <mergeCell ref="E72:F72"/>
    <mergeCell ref="E73:F73"/>
    <mergeCell ref="E76:F76"/>
  </mergeCells>
  <printOptions horizontalCentered="1"/>
  <pageMargins left="0.1968503937007874" right="0.1968503937007874" top="0.42" bottom="0.42" header="0.5118110236220472" footer="0.5118110236220472"/>
  <pageSetup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38"/>
  <sheetViews>
    <sheetView tabSelected="1" view="pageBreakPreview" zoomScale="130" zoomScaleSheetLayoutView="130" zoomScalePageLayoutView="0" workbookViewId="0" topLeftCell="A1">
      <selection activeCell="B10" sqref="B10"/>
    </sheetView>
  </sheetViews>
  <sheetFormatPr defaultColWidth="9.140625" defaultRowHeight="21.75"/>
  <cols>
    <col min="1" max="1" width="6.7109375" style="4" customWidth="1"/>
    <col min="2" max="2" width="38.7109375" style="4" customWidth="1"/>
    <col min="3" max="3" width="12.28125" style="5" customWidth="1"/>
    <col min="4" max="4" width="11.28125" style="4" customWidth="1"/>
    <col min="5" max="5" width="12.28125" style="4" customWidth="1"/>
    <col min="6" max="6" width="13.7109375" style="4" customWidth="1"/>
    <col min="7" max="7" width="10.7109375" style="4" customWidth="1"/>
    <col min="8" max="8" width="13.7109375" style="4" customWidth="1"/>
    <col min="9" max="9" width="18.7109375" style="4" customWidth="1"/>
    <col min="10" max="10" width="21.57421875" style="4" customWidth="1"/>
    <col min="11" max="16384" width="9.140625" style="1" customWidth="1"/>
  </cols>
  <sheetData>
    <row r="1" spans="1:10" s="3" customFormat="1" ht="19.5">
      <c r="A1" s="264" t="s">
        <v>43</v>
      </c>
      <c r="B1" s="264"/>
      <c r="C1" s="264"/>
      <c r="D1" s="264"/>
      <c r="E1" s="264"/>
      <c r="F1" s="264"/>
      <c r="G1" s="264"/>
      <c r="H1" s="264"/>
      <c r="I1" s="264"/>
      <c r="J1" s="264"/>
    </row>
    <row r="2" spans="1:5" s="3" customFormat="1" ht="21">
      <c r="A2" s="83" t="s">
        <v>34</v>
      </c>
      <c r="B2" s="83"/>
      <c r="C2" s="83" t="s">
        <v>49</v>
      </c>
      <c r="D2" s="84"/>
      <c r="E2" s="83"/>
    </row>
    <row r="3" spans="1:10" s="3" customFormat="1" ht="21">
      <c r="A3" s="83" t="s">
        <v>29</v>
      </c>
      <c r="B3" s="83"/>
      <c r="C3" s="83" t="s">
        <v>118</v>
      </c>
      <c r="D3" s="84"/>
      <c r="E3" s="83"/>
      <c r="F3" s="83"/>
      <c r="G3" s="83"/>
      <c r="H3" s="83"/>
      <c r="I3" s="83"/>
      <c r="J3" s="83"/>
    </row>
    <row r="4" spans="1:11" s="3" customFormat="1" ht="22.5" customHeight="1">
      <c r="A4" s="83" t="s">
        <v>30</v>
      </c>
      <c r="B4" s="83"/>
      <c r="C4" s="83" t="s">
        <v>51</v>
      </c>
      <c r="D4" s="84"/>
      <c r="E4" s="83"/>
      <c r="F4" s="83"/>
      <c r="G4" s="84"/>
      <c r="H4" s="84"/>
      <c r="I4" s="85"/>
      <c r="J4" s="85"/>
      <c r="K4" s="86"/>
    </row>
    <row r="5" spans="1:10" s="76" customFormat="1" ht="21">
      <c r="A5" s="208" t="s">
        <v>109</v>
      </c>
      <c r="B5" s="87"/>
      <c r="C5" s="209" t="s">
        <v>119</v>
      </c>
      <c r="D5" s="209"/>
      <c r="E5" s="88"/>
      <c r="F5" s="89"/>
      <c r="G5" s="89"/>
      <c r="H5" s="89"/>
      <c r="I5" s="83"/>
      <c r="J5" s="83"/>
    </row>
    <row r="6" spans="1:11" s="3" customFormat="1" ht="19.5" customHeight="1">
      <c r="A6" s="267" t="s">
        <v>17</v>
      </c>
      <c r="B6" s="265" t="s">
        <v>0</v>
      </c>
      <c r="C6" s="265" t="s">
        <v>1</v>
      </c>
      <c r="D6" s="265" t="s">
        <v>2</v>
      </c>
      <c r="E6" s="258" t="s">
        <v>3</v>
      </c>
      <c r="F6" s="258"/>
      <c r="G6" s="258" t="s">
        <v>4</v>
      </c>
      <c r="H6" s="258"/>
      <c r="I6" s="210" t="s">
        <v>5</v>
      </c>
      <c r="J6" s="265" t="s">
        <v>6</v>
      </c>
      <c r="K6" s="86"/>
    </row>
    <row r="7" spans="1:10" s="3" customFormat="1" ht="19.5" customHeight="1">
      <c r="A7" s="267"/>
      <c r="B7" s="266"/>
      <c r="C7" s="266"/>
      <c r="D7" s="266"/>
      <c r="E7" s="210" t="s">
        <v>7</v>
      </c>
      <c r="F7" s="210" t="s">
        <v>8</v>
      </c>
      <c r="G7" s="210" t="s">
        <v>7</v>
      </c>
      <c r="H7" s="210" t="s">
        <v>8</v>
      </c>
      <c r="I7" s="210" t="s">
        <v>9</v>
      </c>
      <c r="J7" s="266"/>
    </row>
    <row r="8" spans="1:10" s="3" customFormat="1" ht="19.5" customHeight="1">
      <c r="A8" s="210">
        <v>1</v>
      </c>
      <c r="B8" s="211" t="s">
        <v>96</v>
      </c>
      <c r="C8" s="212"/>
      <c r="D8" s="213"/>
      <c r="E8" s="212"/>
      <c r="F8" s="214"/>
      <c r="G8" s="214"/>
      <c r="H8" s="214"/>
      <c r="I8" s="214"/>
      <c r="J8" s="215"/>
    </row>
    <row r="9" spans="1:10" s="3" customFormat="1" ht="19.5" customHeight="1">
      <c r="A9" s="213"/>
      <c r="B9" s="216" t="s">
        <v>31</v>
      </c>
      <c r="C9" s="217">
        <v>40</v>
      </c>
      <c r="D9" s="213" t="s">
        <v>12</v>
      </c>
      <c r="E9" s="212">
        <v>136</v>
      </c>
      <c r="F9" s="218">
        <f>+E9*C9</f>
        <v>5440</v>
      </c>
      <c r="G9" s="214">
        <v>99</v>
      </c>
      <c r="H9" s="214">
        <f>G9*C9</f>
        <v>3960</v>
      </c>
      <c r="I9" s="214">
        <f>+H9+F9</f>
        <v>9400</v>
      </c>
      <c r="J9" s="215"/>
    </row>
    <row r="10" spans="1:10" s="3" customFormat="1" ht="19.5" customHeight="1">
      <c r="A10" s="213"/>
      <c r="B10" s="216" t="s">
        <v>32</v>
      </c>
      <c r="C10" s="219">
        <v>0.6</v>
      </c>
      <c r="D10" s="213" t="s">
        <v>12</v>
      </c>
      <c r="E10" s="212">
        <v>257</v>
      </c>
      <c r="F10" s="218">
        <f aca="true" t="shared" si="0" ref="F10:F21">+E10*C10</f>
        <v>154.2</v>
      </c>
      <c r="G10" s="214">
        <v>91</v>
      </c>
      <c r="H10" s="214">
        <f aca="true" t="shared" si="1" ref="H10:H21">G10*C10</f>
        <v>54.6</v>
      </c>
      <c r="I10" s="214">
        <f aca="true" t="shared" si="2" ref="I10:I21">+H10+F10</f>
        <v>208.79999999999998</v>
      </c>
      <c r="J10" s="215"/>
    </row>
    <row r="11" spans="1:10" s="3" customFormat="1" ht="19.5" customHeight="1">
      <c r="A11" s="213"/>
      <c r="B11" s="216" t="s">
        <v>24</v>
      </c>
      <c r="C11" s="219">
        <v>0.3</v>
      </c>
      <c r="D11" s="213" t="s">
        <v>12</v>
      </c>
      <c r="E11" s="212">
        <v>1542</v>
      </c>
      <c r="F11" s="218">
        <f t="shared" si="0"/>
        <v>462.59999999999997</v>
      </c>
      <c r="G11" s="214">
        <v>306</v>
      </c>
      <c r="H11" s="214">
        <f t="shared" si="1"/>
        <v>91.8</v>
      </c>
      <c r="I11" s="214">
        <f t="shared" si="2"/>
        <v>554.4</v>
      </c>
      <c r="J11" s="215"/>
    </row>
    <row r="12" spans="1:10" s="3" customFormat="1" ht="19.5" customHeight="1">
      <c r="A12" s="213"/>
      <c r="B12" s="216" t="s">
        <v>55</v>
      </c>
      <c r="C12" s="219">
        <v>6</v>
      </c>
      <c r="D12" s="213" t="s">
        <v>12</v>
      </c>
      <c r="E12" s="212">
        <v>1682</v>
      </c>
      <c r="F12" s="218">
        <f t="shared" si="0"/>
        <v>10092</v>
      </c>
      <c r="G12" s="214">
        <v>398</v>
      </c>
      <c r="H12" s="214">
        <f t="shared" si="1"/>
        <v>2388</v>
      </c>
      <c r="I12" s="214">
        <f t="shared" si="2"/>
        <v>12480</v>
      </c>
      <c r="J12" s="215"/>
    </row>
    <row r="13" spans="1:10" s="3" customFormat="1" ht="19.5" customHeight="1">
      <c r="A13" s="213"/>
      <c r="B13" s="216" t="s">
        <v>92</v>
      </c>
      <c r="C13" s="219">
        <v>15</v>
      </c>
      <c r="D13" s="213" t="s">
        <v>13</v>
      </c>
      <c r="E13" s="212">
        <v>250</v>
      </c>
      <c r="F13" s="218">
        <f t="shared" si="0"/>
        <v>3750</v>
      </c>
      <c r="G13" s="214">
        <v>133</v>
      </c>
      <c r="H13" s="214">
        <f t="shared" si="1"/>
        <v>1995</v>
      </c>
      <c r="I13" s="214">
        <f t="shared" si="2"/>
        <v>5745</v>
      </c>
      <c r="J13" s="215"/>
    </row>
    <row r="14" spans="1:10" s="3" customFormat="1" ht="19.5" customHeight="1">
      <c r="A14" s="213"/>
      <c r="B14" s="216" t="s">
        <v>52</v>
      </c>
      <c r="C14" s="219">
        <v>21</v>
      </c>
      <c r="D14" s="213" t="s">
        <v>10</v>
      </c>
      <c r="E14" s="212">
        <v>40.19</v>
      </c>
      <c r="F14" s="218">
        <f t="shared" si="0"/>
        <v>843.99</v>
      </c>
      <c r="G14" s="214">
        <v>0</v>
      </c>
      <c r="H14" s="214">
        <f t="shared" si="1"/>
        <v>0</v>
      </c>
      <c r="I14" s="214">
        <f t="shared" si="2"/>
        <v>843.99</v>
      </c>
      <c r="J14" s="215"/>
    </row>
    <row r="15" spans="1:10" s="3" customFormat="1" ht="19.5" customHeight="1">
      <c r="A15" s="213"/>
      <c r="B15" s="216" t="s">
        <v>33</v>
      </c>
      <c r="C15" s="219">
        <v>8.9</v>
      </c>
      <c r="D15" s="213" t="s">
        <v>10</v>
      </c>
      <c r="E15" s="212">
        <v>21.89</v>
      </c>
      <c r="F15" s="218">
        <f t="shared" si="0"/>
        <v>194.82100000000003</v>
      </c>
      <c r="G15" s="214">
        <v>4.1</v>
      </c>
      <c r="H15" s="214">
        <f t="shared" si="1"/>
        <v>36.489999999999995</v>
      </c>
      <c r="I15" s="214">
        <f t="shared" si="2"/>
        <v>231.31100000000004</v>
      </c>
      <c r="J15" s="215"/>
    </row>
    <row r="16" spans="1:10" s="3" customFormat="1" ht="19.5" customHeight="1">
      <c r="A16" s="213"/>
      <c r="B16" s="216" t="s">
        <v>37</v>
      </c>
      <c r="C16" s="219">
        <v>4.5</v>
      </c>
      <c r="D16" s="213" t="s">
        <v>10</v>
      </c>
      <c r="E16" s="212">
        <v>26.22</v>
      </c>
      <c r="F16" s="218">
        <f t="shared" si="0"/>
        <v>117.99</v>
      </c>
      <c r="G16" s="214">
        <v>4.1</v>
      </c>
      <c r="H16" s="214">
        <f t="shared" si="1"/>
        <v>18.45</v>
      </c>
      <c r="I16" s="214">
        <f t="shared" si="2"/>
        <v>136.44</v>
      </c>
      <c r="J16" s="215"/>
    </row>
    <row r="17" spans="1:10" s="3" customFormat="1" ht="19.5" customHeight="1">
      <c r="A17" s="213"/>
      <c r="B17" s="216" t="s">
        <v>53</v>
      </c>
      <c r="C17" s="219">
        <v>256</v>
      </c>
      <c r="D17" s="213" t="s">
        <v>10</v>
      </c>
      <c r="E17" s="212">
        <v>26.12</v>
      </c>
      <c r="F17" s="218">
        <f t="shared" si="0"/>
        <v>6686.72</v>
      </c>
      <c r="G17" s="214">
        <v>3.3</v>
      </c>
      <c r="H17" s="214">
        <f t="shared" si="1"/>
        <v>844.8</v>
      </c>
      <c r="I17" s="214">
        <f t="shared" si="2"/>
        <v>7531.52</v>
      </c>
      <c r="J17" s="215"/>
    </row>
    <row r="18" spans="1:10" s="3" customFormat="1" ht="19.5" customHeight="1">
      <c r="A18" s="213"/>
      <c r="B18" s="216" t="s">
        <v>54</v>
      </c>
      <c r="C18" s="219">
        <v>658</v>
      </c>
      <c r="D18" s="213" t="s">
        <v>10</v>
      </c>
      <c r="E18" s="212">
        <v>21.81</v>
      </c>
      <c r="F18" s="218">
        <f t="shared" si="0"/>
        <v>14350.98</v>
      </c>
      <c r="G18" s="214">
        <v>2.9</v>
      </c>
      <c r="H18" s="214">
        <f t="shared" si="1"/>
        <v>1908.2</v>
      </c>
      <c r="I18" s="214">
        <f t="shared" si="2"/>
        <v>16259.18</v>
      </c>
      <c r="J18" s="215"/>
    </row>
    <row r="19" spans="1:10" s="3" customFormat="1" ht="19.5" customHeight="1">
      <c r="A19" s="213"/>
      <c r="B19" s="216" t="s">
        <v>58</v>
      </c>
      <c r="C19" s="219">
        <v>4.8</v>
      </c>
      <c r="D19" s="213" t="s">
        <v>13</v>
      </c>
      <c r="E19" s="212">
        <v>115</v>
      </c>
      <c r="F19" s="218">
        <f t="shared" si="0"/>
        <v>552</v>
      </c>
      <c r="G19" s="214">
        <v>80</v>
      </c>
      <c r="H19" s="214">
        <f t="shared" si="1"/>
        <v>384</v>
      </c>
      <c r="I19" s="214">
        <f t="shared" si="2"/>
        <v>936</v>
      </c>
      <c r="J19" s="215"/>
    </row>
    <row r="20" spans="1:10" s="3" customFormat="1" ht="19.5" customHeight="1">
      <c r="A20" s="213"/>
      <c r="B20" s="216" t="s">
        <v>38</v>
      </c>
      <c r="C20" s="219">
        <v>2.21</v>
      </c>
      <c r="D20" s="213" t="s">
        <v>13</v>
      </c>
      <c r="E20" s="212">
        <v>61</v>
      </c>
      <c r="F20" s="218">
        <f t="shared" si="0"/>
        <v>134.81</v>
      </c>
      <c r="G20" s="214">
        <v>80</v>
      </c>
      <c r="H20" s="214">
        <f t="shared" si="1"/>
        <v>176.8</v>
      </c>
      <c r="I20" s="214">
        <f t="shared" si="2"/>
        <v>311.61</v>
      </c>
      <c r="J20" s="215"/>
    </row>
    <row r="21" spans="1:10" s="3" customFormat="1" ht="19.5" customHeight="1">
      <c r="A21" s="213"/>
      <c r="B21" s="216" t="s">
        <v>35</v>
      </c>
      <c r="C21" s="219">
        <v>30</v>
      </c>
      <c r="D21" s="213" t="s">
        <v>13</v>
      </c>
      <c r="E21" s="212">
        <v>35</v>
      </c>
      <c r="F21" s="218">
        <f t="shared" si="0"/>
        <v>1050</v>
      </c>
      <c r="G21" s="214">
        <v>28</v>
      </c>
      <c r="H21" s="214">
        <f t="shared" si="1"/>
        <v>840</v>
      </c>
      <c r="I21" s="214">
        <f t="shared" si="2"/>
        <v>1890</v>
      </c>
      <c r="J21" s="215"/>
    </row>
    <row r="22" spans="1:10" s="3" customFormat="1" ht="19.5" customHeight="1">
      <c r="A22" s="213"/>
      <c r="B22" s="248" t="s">
        <v>56</v>
      </c>
      <c r="C22" s="249"/>
      <c r="D22" s="249"/>
      <c r="E22" s="249"/>
      <c r="F22" s="249"/>
      <c r="G22" s="249"/>
      <c r="H22" s="250"/>
      <c r="I22" s="220">
        <f>SUM(I9:I21)</f>
        <v>56528.251</v>
      </c>
      <c r="J22" s="215"/>
    </row>
    <row r="23" spans="1:10" s="3" customFormat="1" ht="19.5" customHeight="1">
      <c r="A23" s="221"/>
      <c r="B23" s="248" t="s">
        <v>57</v>
      </c>
      <c r="C23" s="249"/>
      <c r="D23" s="249"/>
      <c r="E23" s="249"/>
      <c r="F23" s="249"/>
      <c r="G23" s="249"/>
      <c r="H23" s="250"/>
      <c r="I23" s="220">
        <f>I22/3</f>
        <v>18842.750333333333</v>
      </c>
      <c r="J23" s="215"/>
    </row>
    <row r="24" spans="1:10" s="3" customFormat="1" ht="19.5" customHeight="1">
      <c r="A24" s="221"/>
      <c r="B24" s="258" t="s">
        <v>46</v>
      </c>
      <c r="C24" s="258"/>
      <c r="D24" s="258"/>
      <c r="E24" s="258"/>
      <c r="F24" s="258"/>
      <c r="G24" s="222">
        <v>52.8</v>
      </c>
      <c r="H24" s="222" t="s">
        <v>39</v>
      </c>
      <c r="I24" s="220">
        <f>G24*I23</f>
        <v>994897.2176</v>
      </c>
      <c r="J24" s="215"/>
    </row>
    <row r="25" spans="1:18" s="79" customFormat="1" ht="24" customHeight="1">
      <c r="A25" s="103"/>
      <c r="B25" s="104" t="s">
        <v>127</v>
      </c>
      <c r="C25" s="255" t="s">
        <v>131</v>
      </c>
      <c r="D25" s="255"/>
      <c r="E25" s="255"/>
      <c r="F25" s="255" t="s">
        <v>132</v>
      </c>
      <c r="G25" s="255"/>
      <c r="H25" s="255"/>
      <c r="I25" s="256" t="s">
        <v>131</v>
      </c>
      <c r="J25" s="256"/>
      <c r="Q25" s="80"/>
      <c r="R25" s="81"/>
    </row>
    <row r="26" spans="1:22" s="79" customFormat="1" ht="19.5" customHeight="1">
      <c r="A26" s="105"/>
      <c r="B26" s="106" t="s">
        <v>124</v>
      </c>
      <c r="C26" s="268" t="s">
        <v>128</v>
      </c>
      <c r="D26" s="268"/>
      <c r="E26" s="268"/>
      <c r="F26" s="268" t="s">
        <v>133</v>
      </c>
      <c r="G26" s="268"/>
      <c r="H26" s="268"/>
      <c r="I26" s="269" t="s">
        <v>136</v>
      </c>
      <c r="J26" s="269"/>
      <c r="N26" s="79">
        <v>49.9</v>
      </c>
      <c r="O26" s="79">
        <f>0.05+0.02+0.05+0.02</f>
        <v>0.14</v>
      </c>
      <c r="P26" s="79">
        <f>O26*6</f>
        <v>0.8400000000000001</v>
      </c>
      <c r="Q26" s="80">
        <v>20</v>
      </c>
      <c r="R26" s="81">
        <f>P26*Q26</f>
        <v>16.8</v>
      </c>
      <c r="S26" s="79">
        <v>6</v>
      </c>
      <c r="T26" s="79">
        <f>S26*N26</f>
        <v>299.4</v>
      </c>
      <c r="U26" s="79">
        <f>T26*20</f>
        <v>5988</v>
      </c>
      <c r="V26" s="79">
        <f>T26*8.5</f>
        <v>2544.8999999999996</v>
      </c>
    </row>
    <row r="27" spans="1:18" s="79" customFormat="1" ht="19.5" customHeight="1">
      <c r="A27" s="105"/>
      <c r="B27" s="106" t="s">
        <v>125</v>
      </c>
      <c r="C27" s="270" t="s">
        <v>129</v>
      </c>
      <c r="D27" s="270"/>
      <c r="E27" s="270"/>
      <c r="F27" s="268" t="s">
        <v>48</v>
      </c>
      <c r="G27" s="268"/>
      <c r="H27" s="268"/>
      <c r="I27" s="269" t="s">
        <v>134</v>
      </c>
      <c r="J27" s="269"/>
      <c r="Q27" s="80"/>
      <c r="R27" s="81"/>
    </row>
    <row r="28" spans="1:18" s="79" customFormat="1" ht="24" customHeight="1">
      <c r="A28" s="103"/>
      <c r="B28" s="112" t="s">
        <v>126</v>
      </c>
      <c r="C28" s="255" t="s">
        <v>130</v>
      </c>
      <c r="D28" s="255"/>
      <c r="E28" s="255"/>
      <c r="F28" s="256" t="s">
        <v>105</v>
      </c>
      <c r="G28" s="256"/>
      <c r="H28" s="256"/>
      <c r="I28" s="255" t="s">
        <v>135</v>
      </c>
      <c r="J28" s="255"/>
      <c r="Q28" s="80"/>
      <c r="R28" s="81"/>
    </row>
    <row r="29" spans="1:10" s="3" customFormat="1" ht="19.5" customHeight="1">
      <c r="A29" s="90">
        <v>2</v>
      </c>
      <c r="B29" s="114" t="s">
        <v>97</v>
      </c>
      <c r="C29" s="115"/>
      <c r="D29" s="116"/>
      <c r="E29" s="115"/>
      <c r="F29" s="117"/>
      <c r="G29" s="117"/>
      <c r="H29" s="117"/>
      <c r="I29" s="117"/>
      <c r="J29" s="118"/>
    </row>
    <row r="30" spans="1:10" s="3" customFormat="1" ht="19.5" customHeight="1">
      <c r="A30" s="93"/>
      <c r="B30" s="96" t="s">
        <v>31</v>
      </c>
      <c r="C30" s="97">
        <v>0.34615384615384615</v>
      </c>
      <c r="D30" s="93" t="s">
        <v>12</v>
      </c>
      <c r="E30" s="92">
        <v>136</v>
      </c>
      <c r="F30" s="98">
        <f>+E30*C30</f>
        <v>47.07692307692307</v>
      </c>
      <c r="G30" s="94">
        <v>99</v>
      </c>
      <c r="H30" s="94">
        <f>G30*C30</f>
        <v>34.26923076923077</v>
      </c>
      <c r="I30" s="94">
        <f>+H30+F30</f>
        <v>81.34615384615384</v>
      </c>
      <c r="J30" s="95"/>
    </row>
    <row r="31" spans="1:10" s="3" customFormat="1" ht="19.5" customHeight="1">
      <c r="A31" s="93"/>
      <c r="B31" s="96" t="s">
        <v>32</v>
      </c>
      <c r="C31" s="99">
        <v>0.2</v>
      </c>
      <c r="D31" s="93" t="s">
        <v>12</v>
      </c>
      <c r="E31" s="92">
        <v>257</v>
      </c>
      <c r="F31" s="98">
        <f aca="true" t="shared" si="3" ref="F31:F41">+E31*C31</f>
        <v>51.400000000000006</v>
      </c>
      <c r="G31" s="94">
        <v>91</v>
      </c>
      <c r="H31" s="94">
        <f aca="true" t="shared" si="4" ref="H31:H41">G31*C31</f>
        <v>18.2</v>
      </c>
      <c r="I31" s="94">
        <f aca="true" t="shared" si="5" ref="I31:I41">+H31+F31</f>
        <v>69.60000000000001</v>
      </c>
      <c r="J31" s="95"/>
    </row>
    <row r="32" spans="1:10" s="3" customFormat="1" ht="19.5" customHeight="1">
      <c r="A32" s="93"/>
      <c r="B32" s="96" t="s">
        <v>24</v>
      </c>
      <c r="C32" s="99">
        <v>0.1</v>
      </c>
      <c r="D32" s="93" t="s">
        <v>12</v>
      </c>
      <c r="E32" s="92">
        <v>1542</v>
      </c>
      <c r="F32" s="98">
        <f t="shared" si="3"/>
        <v>154.20000000000002</v>
      </c>
      <c r="G32" s="94">
        <v>306</v>
      </c>
      <c r="H32" s="94">
        <f t="shared" si="4"/>
        <v>30.6</v>
      </c>
      <c r="I32" s="94">
        <f t="shared" si="5"/>
        <v>184.8</v>
      </c>
      <c r="J32" s="95"/>
    </row>
    <row r="33" spans="1:10" s="3" customFormat="1" ht="19.5" customHeight="1">
      <c r="A33" s="93"/>
      <c r="B33" s="96" t="s">
        <v>55</v>
      </c>
      <c r="C33" s="99">
        <v>0.3</v>
      </c>
      <c r="D33" s="93" t="s">
        <v>12</v>
      </c>
      <c r="E33" s="92">
        <v>1682</v>
      </c>
      <c r="F33" s="98">
        <f t="shared" si="3"/>
        <v>504.59999999999997</v>
      </c>
      <c r="G33" s="94">
        <v>398</v>
      </c>
      <c r="H33" s="94">
        <f t="shared" si="4"/>
        <v>119.39999999999999</v>
      </c>
      <c r="I33" s="94">
        <f t="shared" si="5"/>
        <v>624</v>
      </c>
      <c r="J33" s="95"/>
    </row>
    <row r="34" spans="1:10" s="3" customFormat="1" ht="19.5" customHeight="1">
      <c r="A34" s="93"/>
      <c r="B34" s="96" t="s">
        <v>25</v>
      </c>
      <c r="C34" s="99">
        <v>6</v>
      </c>
      <c r="D34" s="93" t="s">
        <v>13</v>
      </c>
      <c r="E34" s="92">
        <v>250</v>
      </c>
      <c r="F34" s="98">
        <f t="shared" si="3"/>
        <v>1500</v>
      </c>
      <c r="G34" s="94">
        <v>133</v>
      </c>
      <c r="H34" s="94">
        <f t="shared" si="4"/>
        <v>798</v>
      </c>
      <c r="I34" s="94">
        <f t="shared" si="5"/>
        <v>2298</v>
      </c>
      <c r="J34" s="95"/>
    </row>
    <row r="35" spans="1:10" s="3" customFormat="1" ht="19.5" customHeight="1">
      <c r="A35" s="93"/>
      <c r="B35" s="96" t="s">
        <v>52</v>
      </c>
      <c r="C35" s="99">
        <v>2</v>
      </c>
      <c r="D35" s="93" t="s">
        <v>10</v>
      </c>
      <c r="E35" s="92">
        <v>40.19</v>
      </c>
      <c r="F35" s="98">
        <f t="shared" si="3"/>
        <v>80.38</v>
      </c>
      <c r="G35" s="94">
        <v>0</v>
      </c>
      <c r="H35" s="94">
        <f t="shared" si="4"/>
        <v>0</v>
      </c>
      <c r="I35" s="94">
        <f t="shared" si="5"/>
        <v>80.38</v>
      </c>
      <c r="J35" s="95"/>
    </row>
    <row r="36" spans="1:10" s="3" customFormat="1" ht="19.5" customHeight="1">
      <c r="A36" s="93"/>
      <c r="B36" s="96" t="s">
        <v>33</v>
      </c>
      <c r="C36" s="99">
        <v>8.9</v>
      </c>
      <c r="D36" s="93" t="s">
        <v>10</v>
      </c>
      <c r="E36" s="92">
        <v>21.89</v>
      </c>
      <c r="F36" s="98">
        <f t="shared" si="3"/>
        <v>194.82100000000003</v>
      </c>
      <c r="G36" s="94">
        <v>4.1</v>
      </c>
      <c r="H36" s="94">
        <f t="shared" si="4"/>
        <v>36.489999999999995</v>
      </c>
      <c r="I36" s="94">
        <f t="shared" si="5"/>
        <v>231.31100000000004</v>
      </c>
      <c r="J36" s="95"/>
    </row>
    <row r="37" spans="1:10" s="3" customFormat="1" ht="19.5" customHeight="1">
      <c r="A37" s="93"/>
      <c r="B37" s="96" t="s">
        <v>37</v>
      </c>
      <c r="C37" s="99">
        <v>4.5</v>
      </c>
      <c r="D37" s="93" t="s">
        <v>10</v>
      </c>
      <c r="E37" s="92">
        <v>26.22</v>
      </c>
      <c r="F37" s="98">
        <f t="shared" si="3"/>
        <v>117.99</v>
      </c>
      <c r="G37" s="94">
        <v>4.1</v>
      </c>
      <c r="H37" s="94">
        <f t="shared" si="4"/>
        <v>18.45</v>
      </c>
      <c r="I37" s="94">
        <f t="shared" si="5"/>
        <v>136.44</v>
      </c>
      <c r="J37" s="95"/>
    </row>
    <row r="38" spans="1:10" s="3" customFormat="1" ht="19.5" customHeight="1">
      <c r="A38" s="93"/>
      <c r="B38" s="96" t="s">
        <v>53</v>
      </c>
      <c r="C38" s="99">
        <v>20.3</v>
      </c>
      <c r="D38" s="93" t="s">
        <v>10</v>
      </c>
      <c r="E38" s="92">
        <v>26.12</v>
      </c>
      <c r="F38" s="98">
        <f t="shared" si="3"/>
        <v>530.236</v>
      </c>
      <c r="G38" s="94">
        <v>3.3</v>
      </c>
      <c r="H38" s="94">
        <f t="shared" si="4"/>
        <v>66.99</v>
      </c>
      <c r="I38" s="94">
        <f t="shared" si="5"/>
        <v>597.226</v>
      </c>
      <c r="J38" s="95"/>
    </row>
    <row r="39" spans="1:10" s="3" customFormat="1" ht="19.5" customHeight="1">
      <c r="A39" s="93"/>
      <c r="B39" s="96" t="s">
        <v>58</v>
      </c>
      <c r="C39" s="99">
        <v>4.8</v>
      </c>
      <c r="D39" s="93" t="s">
        <v>13</v>
      </c>
      <c r="E39" s="92">
        <v>115</v>
      </c>
      <c r="F39" s="98">
        <f t="shared" si="3"/>
        <v>552</v>
      </c>
      <c r="G39" s="94">
        <v>150</v>
      </c>
      <c r="H39" s="94">
        <f t="shared" si="4"/>
        <v>720</v>
      </c>
      <c r="I39" s="94">
        <f t="shared" si="5"/>
        <v>1272</v>
      </c>
      <c r="J39" s="95"/>
    </row>
    <row r="40" spans="1:10" s="3" customFormat="1" ht="19.5" customHeight="1">
      <c r="A40" s="93"/>
      <c r="B40" s="96" t="s">
        <v>38</v>
      </c>
      <c r="C40" s="99">
        <v>2.21</v>
      </c>
      <c r="D40" s="93" t="s">
        <v>13</v>
      </c>
      <c r="E40" s="92">
        <v>61</v>
      </c>
      <c r="F40" s="98">
        <f t="shared" si="3"/>
        <v>134.81</v>
      </c>
      <c r="G40" s="94">
        <v>80</v>
      </c>
      <c r="H40" s="94">
        <f t="shared" si="4"/>
        <v>176.8</v>
      </c>
      <c r="I40" s="94">
        <f t="shared" si="5"/>
        <v>311.61</v>
      </c>
      <c r="J40" s="95"/>
    </row>
    <row r="41" spans="1:10" s="3" customFormat="1" ht="19.5" customHeight="1">
      <c r="A41" s="93"/>
      <c r="B41" s="96" t="s">
        <v>35</v>
      </c>
      <c r="C41" s="99">
        <v>12</v>
      </c>
      <c r="D41" s="93" t="s">
        <v>13</v>
      </c>
      <c r="E41" s="92">
        <v>35</v>
      </c>
      <c r="F41" s="98">
        <f t="shared" si="3"/>
        <v>420</v>
      </c>
      <c r="G41" s="94">
        <v>28</v>
      </c>
      <c r="H41" s="94">
        <f t="shared" si="4"/>
        <v>336</v>
      </c>
      <c r="I41" s="94">
        <f t="shared" si="5"/>
        <v>756</v>
      </c>
      <c r="J41" s="95"/>
    </row>
    <row r="42" spans="1:10" s="3" customFormat="1" ht="19.5" customHeight="1">
      <c r="A42" s="93"/>
      <c r="B42" s="96"/>
      <c r="C42" s="99"/>
      <c r="D42" s="93"/>
      <c r="E42" s="92"/>
      <c r="F42" s="98"/>
      <c r="G42" s="94"/>
      <c r="H42" s="94"/>
      <c r="I42" s="94"/>
      <c r="J42" s="95"/>
    </row>
    <row r="43" spans="1:10" s="3" customFormat="1" ht="19.5" customHeight="1">
      <c r="A43" s="93"/>
      <c r="B43" s="251" t="s">
        <v>56</v>
      </c>
      <c r="C43" s="252"/>
      <c r="D43" s="252"/>
      <c r="E43" s="252"/>
      <c r="F43" s="252"/>
      <c r="G43" s="252"/>
      <c r="H43" s="253"/>
      <c r="I43" s="100">
        <f>SUM(I30:I41)</f>
        <v>6642.713153846154</v>
      </c>
      <c r="J43" s="95"/>
    </row>
    <row r="44" spans="1:10" s="3" customFormat="1" ht="19.5" customHeight="1">
      <c r="A44" s="101"/>
      <c r="B44" s="251" t="s">
        <v>57</v>
      </c>
      <c r="C44" s="252"/>
      <c r="D44" s="252"/>
      <c r="E44" s="252"/>
      <c r="F44" s="252"/>
      <c r="G44" s="252"/>
      <c r="H44" s="253"/>
      <c r="I44" s="100">
        <f>I43/3</f>
        <v>2214.237717948718</v>
      </c>
      <c r="J44" s="95"/>
    </row>
    <row r="45" spans="1:10" s="3" customFormat="1" ht="19.5" customHeight="1">
      <c r="A45" s="101"/>
      <c r="B45" s="259" t="s">
        <v>47</v>
      </c>
      <c r="C45" s="260"/>
      <c r="D45" s="260"/>
      <c r="E45" s="260"/>
      <c r="F45" s="261"/>
      <c r="G45" s="102">
        <v>71</v>
      </c>
      <c r="H45" s="102" t="s">
        <v>39</v>
      </c>
      <c r="I45" s="100">
        <f>G45*I44</f>
        <v>157210.87797435897</v>
      </c>
      <c r="J45" s="95"/>
    </row>
    <row r="46" spans="1:18" s="79" customFormat="1" ht="19.5" customHeight="1">
      <c r="A46" s="109"/>
      <c r="B46" s="110" t="s">
        <v>127</v>
      </c>
      <c r="C46" s="255" t="s">
        <v>131</v>
      </c>
      <c r="D46" s="255"/>
      <c r="E46" s="255"/>
      <c r="F46" s="255" t="s">
        <v>132</v>
      </c>
      <c r="G46" s="255"/>
      <c r="H46" s="255"/>
      <c r="I46" s="256" t="s">
        <v>131</v>
      </c>
      <c r="J46" s="256"/>
      <c r="Q46" s="80"/>
      <c r="R46" s="81"/>
    </row>
    <row r="47" spans="1:22" s="79" customFormat="1" ht="19.5" customHeight="1">
      <c r="A47" s="111"/>
      <c r="B47" s="112" t="s">
        <v>124</v>
      </c>
      <c r="C47" s="256" t="s">
        <v>128</v>
      </c>
      <c r="D47" s="256"/>
      <c r="E47" s="256"/>
      <c r="F47" s="256" t="s">
        <v>133</v>
      </c>
      <c r="G47" s="256"/>
      <c r="H47" s="256"/>
      <c r="I47" s="255" t="s">
        <v>136</v>
      </c>
      <c r="J47" s="255"/>
      <c r="N47" s="79">
        <v>49.9</v>
      </c>
      <c r="O47" s="79">
        <f>0.05+0.02+0.05+0.02</f>
        <v>0.14</v>
      </c>
      <c r="P47" s="79">
        <f>O47*6</f>
        <v>0.8400000000000001</v>
      </c>
      <c r="Q47" s="80">
        <v>20</v>
      </c>
      <c r="R47" s="81">
        <f>P47*Q47</f>
        <v>16.8</v>
      </c>
      <c r="S47" s="79">
        <v>6</v>
      </c>
      <c r="T47" s="79">
        <f>S47*N47</f>
        <v>299.4</v>
      </c>
      <c r="U47" s="79">
        <f>T47*20</f>
        <v>5988</v>
      </c>
      <c r="V47" s="79">
        <f>T47*8.5</f>
        <v>2544.8999999999996</v>
      </c>
    </row>
    <row r="48" spans="1:18" s="79" customFormat="1" ht="19.5" customHeight="1">
      <c r="A48" s="111"/>
      <c r="B48" s="112" t="s">
        <v>125</v>
      </c>
      <c r="C48" s="257" t="s">
        <v>129</v>
      </c>
      <c r="D48" s="257"/>
      <c r="E48" s="257"/>
      <c r="F48" s="256" t="s">
        <v>48</v>
      </c>
      <c r="G48" s="256"/>
      <c r="H48" s="256"/>
      <c r="I48" s="255" t="s">
        <v>134</v>
      </c>
      <c r="J48" s="255"/>
      <c r="Q48" s="80"/>
      <c r="R48" s="81"/>
    </row>
    <row r="49" spans="1:18" s="79" customFormat="1" ht="19.5" customHeight="1">
      <c r="A49" s="109"/>
      <c r="B49" s="112" t="s">
        <v>126</v>
      </c>
      <c r="C49" s="255" t="s">
        <v>130</v>
      </c>
      <c r="D49" s="255"/>
      <c r="E49" s="255"/>
      <c r="F49" s="256" t="s">
        <v>105</v>
      </c>
      <c r="G49" s="256"/>
      <c r="H49" s="256"/>
      <c r="I49" s="255" t="s">
        <v>135</v>
      </c>
      <c r="J49" s="255"/>
      <c r="Q49" s="80"/>
      <c r="R49" s="81"/>
    </row>
    <row r="50" spans="1:10" s="3" customFormat="1" ht="19.5" customHeight="1">
      <c r="A50" s="113">
        <v>3</v>
      </c>
      <c r="B50" s="114" t="s">
        <v>95</v>
      </c>
      <c r="C50" s="115"/>
      <c r="D50" s="116"/>
      <c r="E50" s="115"/>
      <c r="F50" s="117"/>
      <c r="G50" s="117"/>
      <c r="H50" s="117"/>
      <c r="I50" s="117"/>
      <c r="J50" s="118"/>
    </row>
    <row r="51" spans="1:10" s="3" customFormat="1" ht="19.5" customHeight="1">
      <c r="A51" s="116"/>
      <c r="B51" s="119" t="s">
        <v>31</v>
      </c>
      <c r="C51" s="120">
        <v>0.34615384615384615</v>
      </c>
      <c r="D51" s="116" t="s">
        <v>12</v>
      </c>
      <c r="E51" s="115">
        <v>136</v>
      </c>
      <c r="F51" s="98">
        <f>+E51*C51</f>
        <v>47.07692307692307</v>
      </c>
      <c r="G51" s="94">
        <v>99</v>
      </c>
      <c r="H51" s="94">
        <f>G51*C51</f>
        <v>34.26923076923077</v>
      </c>
      <c r="I51" s="94">
        <f>+H51+F51</f>
        <v>81.34615384615384</v>
      </c>
      <c r="J51" s="95"/>
    </row>
    <row r="52" spans="1:10" s="3" customFormat="1" ht="19.5" customHeight="1">
      <c r="A52" s="116"/>
      <c r="B52" s="119" t="s">
        <v>32</v>
      </c>
      <c r="C52" s="121">
        <v>0.2</v>
      </c>
      <c r="D52" s="116" t="s">
        <v>12</v>
      </c>
      <c r="E52" s="115">
        <v>257</v>
      </c>
      <c r="F52" s="98">
        <f aca="true" t="shared" si="6" ref="F52:F63">+E52*C52</f>
        <v>51.400000000000006</v>
      </c>
      <c r="G52" s="94">
        <v>91</v>
      </c>
      <c r="H52" s="94">
        <f aca="true" t="shared" si="7" ref="H52:H63">G52*C52</f>
        <v>18.2</v>
      </c>
      <c r="I52" s="94">
        <f aca="true" t="shared" si="8" ref="I52:I63">+H52+F52</f>
        <v>69.60000000000001</v>
      </c>
      <c r="J52" s="95"/>
    </row>
    <row r="53" spans="1:10" s="3" customFormat="1" ht="19.5" customHeight="1">
      <c r="A53" s="116"/>
      <c r="B53" s="119" t="s">
        <v>24</v>
      </c>
      <c r="C53" s="121">
        <v>0.1</v>
      </c>
      <c r="D53" s="116" t="s">
        <v>12</v>
      </c>
      <c r="E53" s="115">
        <v>1542</v>
      </c>
      <c r="F53" s="98">
        <f t="shared" si="6"/>
        <v>154.20000000000002</v>
      </c>
      <c r="G53" s="94">
        <v>306</v>
      </c>
      <c r="H53" s="94">
        <f t="shared" si="7"/>
        <v>30.6</v>
      </c>
      <c r="I53" s="94">
        <f t="shared" si="8"/>
        <v>184.8</v>
      </c>
      <c r="J53" s="95"/>
    </row>
    <row r="54" spans="1:10" s="3" customFormat="1" ht="19.5" customHeight="1">
      <c r="A54" s="116"/>
      <c r="B54" s="119" t="s">
        <v>55</v>
      </c>
      <c r="C54" s="121">
        <v>0.3</v>
      </c>
      <c r="D54" s="116" t="s">
        <v>12</v>
      </c>
      <c r="E54" s="115">
        <v>1682</v>
      </c>
      <c r="F54" s="98">
        <f t="shared" si="6"/>
        <v>504.59999999999997</v>
      </c>
      <c r="G54" s="94">
        <v>398</v>
      </c>
      <c r="H54" s="94">
        <f t="shared" si="7"/>
        <v>119.39999999999999</v>
      </c>
      <c r="I54" s="94">
        <f t="shared" si="8"/>
        <v>624</v>
      </c>
      <c r="J54" s="95"/>
    </row>
    <row r="55" spans="1:10" s="3" customFormat="1" ht="19.5" customHeight="1">
      <c r="A55" s="116"/>
      <c r="B55" s="119" t="s">
        <v>25</v>
      </c>
      <c r="C55" s="121">
        <v>6</v>
      </c>
      <c r="D55" s="116" t="s">
        <v>13</v>
      </c>
      <c r="E55" s="115">
        <v>250</v>
      </c>
      <c r="F55" s="98">
        <f t="shared" si="6"/>
        <v>1500</v>
      </c>
      <c r="G55" s="94">
        <v>133</v>
      </c>
      <c r="H55" s="94">
        <f t="shared" si="7"/>
        <v>798</v>
      </c>
      <c r="I55" s="94">
        <f t="shared" si="8"/>
        <v>2298</v>
      </c>
      <c r="J55" s="95"/>
    </row>
    <row r="56" spans="1:10" s="3" customFormat="1" ht="19.5" customHeight="1">
      <c r="A56" s="116"/>
      <c r="B56" s="119" t="s">
        <v>52</v>
      </c>
      <c r="C56" s="121">
        <v>2</v>
      </c>
      <c r="D56" s="116" t="s">
        <v>10</v>
      </c>
      <c r="E56" s="115">
        <v>40.19</v>
      </c>
      <c r="F56" s="98">
        <f t="shared" si="6"/>
        <v>80.38</v>
      </c>
      <c r="G56" s="94">
        <v>0</v>
      </c>
      <c r="H56" s="94">
        <f t="shared" si="7"/>
        <v>0</v>
      </c>
      <c r="I56" s="94">
        <f t="shared" si="8"/>
        <v>80.38</v>
      </c>
      <c r="J56" s="95"/>
    </row>
    <row r="57" spans="1:10" s="3" customFormat="1" ht="19.5" customHeight="1">
      <c r="A57" s="116"/>
      <c r="B57" s="119" t="s">
        <v>33</v>
      </c>
      <c r="C57" s="121">
        <v>8.9</v>
      </c>
      <c r="D57" s="116" t="s">
        <v>10</v>
      </c>
      <c r="E57" s="115">
        <v>21.89</v>
      </c>
      <c r="F57" s="98">
        <f t="shared" si="6"/>
        <v>194.82100000000003</v>
      </c>
      <c r="G57" s="94">
        <v>4.1</v>
      </c>
      <c r="H57" s="94">
        <f t="shared" si="7"/>
        <v>36.489999999999995</v>
      </c>
      <c r="I57" s="94">
        <f t="shared" si="8"/>
        <v>231.31100000000004</v>
      </c>
      <c r="J57" s="95"/>
    </row>
    <row r="58" spans="1:10" s="3" customFormat="1" ht="19.5" customHeight="1">
      <c r="A58" s="116"/>
      <c r="B58" s="119" t="s">
        <v>37</v>
      </c>
      <c r="C58" s="121">
        <v>4.5</v>
      </c>
      <c r="D58" s="116" t="s">
        <v>10</v>
      </c>
      <c r="E58" s="115">
        <v>26.22</v>
      </c>
      <c r="F58" s="98">
        <f t="shared" si="6"/>
        <v>117.99</v>
      </c>
      <c r="G58" s="94">
        <v>4.1</v>
      </c>
      <c r="H58" s="94">
        <f t="shared" si="7"/>
        <v>18.45</v>
      </c>
      <c r="I58" s="94">
        <f t="shared" si="8"/>
        <v>136.44</v>
      </c>
      <c r="J58" s="95"/>
    </row>
    <row r="59" spans="1:10" s="3" customFormat="1" ht="19.5" customHeight="1">
      <c r="A59" s="116"/>
      <c r="B59" s="119" t="s">
        <v>53</v>
      </c>
      <c r="C59" s="121">
        <v>20.3</v>
      </c>
      <c r="D59" s="116" t="s">
        <v>10</v>
      </c>
      <c r="E59" s="115">
        <v>26.12</v>
      </c>
      <c r="F59" s="98">
        <f t="shared" si="6"/>
        <v>530.236</v>
      </c>
      <c r="G59" s="94">
        <v>3.3</v>
      </c>
      <c r="H59" s="94">
        <f t="shared" si="7"/>
        <v>66.99</v>
      </c>
      <c r="I59" s="94">
        <f t="shared" si="8"/>
        <v>597.226</v>
      </c>
      <c r="J59" s="95"/>
    </row>
    <row r="60" spans="1:10" s="3" customFormat="1" ht="19.5" customHeight="1">
      <c r="A60" s="116"/>
      <c r="B60" s="119" t="s">
        <v>58</v>
      </c>
      <c r="C60" s="121">
        <v>2.4</v>
      </c>
      <c r="D60" s="116" t="s">
        <v>13</v>
      </c>
      <c r="E60" s="115">
        <v>115</v>
      </c>
      <c r="F60" s="98">
        <f t="shared" si="6"/>
        <v>276</v>
      </c>
      <c r="G60" s="94">
        <v>150</v>
      </c>
      <c r="H60" s="94">
        <f t="shared" si="7"/>
        <v>360</v>
      </c>
      <c r="I60" s="94">
        <f t="shared" si="8"/>
        <v>636</v>
      </c>
      <c r="J60" s="95"/>
    </row>
    <row r="61" spans="1:10" s="3" customFormat="1" ht="19.5" customHeight="1">
      <c r="A61" s="116"/>
      <c r="B61" s="119" t="s">
        <v>38</v>
      </c>
      <c r="C61" s="121">
        <v>2.21</v>
      </c>
      <c r="D61" s="116" t="s">
        <v>13</v>
      </c>
      <c r="E61" s="115">
        <v>61</v>
      </c>
      <c r="F61" s="98">
        <f t="shared" si="6"/>
        <v>134.81</v>
      </c>
      <c r="G61" s="94">
        <v>80</v>
      </c>
      <c r="H61" s="94">
        <f t="shared" si="7"/>
        <v>176.8</v>
      </c>
      <c r="I61" s="94">
        <f t="shared" si="8"/>
        <v>311.61</v>
      </c>
      <c r="J61" s="95"/>
    </row>
    <row r="62" spans="1:10" s="3" customFormat="1" ht="19.5" customHeight="1">
      <c r="A62" s="116"/>
      <c r="B62" s="119" t="s">
        <v>35</v>
      </c>
      <c r="C62" s="121">
        <v>12</v>
      </c>
      <c r="D62" s="116" t="s">
        <v>13</v>
      </c>
      <c r="E62" s="115">
        <v>35</v>
      </c>
      <c r="F62" s="98">
        <f t="shared" si="6"/>
        <v>420</v>
      </c>
      <c r="G62" s="94">
        <v>28</v>
      </c>
      <c r="H62" s="94">
        <f t="shared" si="7"/>
        <v>336</v>
      </c>
      <c r="I62" s="94">
        <f t="shared" si="8"/>
        <v>756</v>
      </c>
      <c r="J62" s="95"/>
    </row>
    <row r="63" spans="1:16" s="3" customFormat="1" ht="19.5" customHeight="1">
      <c r="A63" s="116"/>
      <c r="B63" s="119" t="s">
        <v>101</v>
      </c>
      <c r="C63" s="121">
        <v>1</v>
      </c>
      <c r="D63" s="116" t="s">
        <v>36</v>
      </c>
      <c r="E63" s="115">
        <v>3500</v>
      </c>
      <c r="F63" s="98">
        <f t="shared" si="6"/>
        <v>3500</v>
      </c>
      <c r="G63" s="94">
        <v>500</v>
      </c>
      <c r="H63" s="94">
        <f t="shared" si="7"/>
        <v>500</v>
      </c>
      <c r="I63" s="94">
        <f t="shared" si="8"/>
        <v>4000</v>
      </c>
      <c r="J63" s="95"/>
      <c r="N63" s="121">
        <v>52</v>
      </c>
      <c r="O63" s="122">
        <f>N63/130</f>
        <v>0.4</v>
      </c>
      <c r="P63" s="122">
        <f>O63*2.5</f>
        <v>1</v>
      </c>
    </row>
    <row r="64" spans="1:10" s="3" customFormat="1" ht="19.5" customHeight="1">
      <c r="A64" s="116"/>
      <c r="B64" s="119"/>
      <c r="C64" s="123"/>
      <c r="D64" s="124"/>
      <c r="E64" s="125"/>
      <c r="F64" s="126"/>
      <c r="G64" s="127" t="s">
        <v>56</v>
      </c>
      <c r="H64" s="128"/>
      <c r="I64" s="100">
        <f>SUM(I51:I63)</f>
        <v>10006.713153846154</v>
      </c>
      <c r="J64" s="95"/>
    </row>
    <row r="65" spans="1:10" s="3" customFormat="1" ht="19.5" customHeight="1">
      <c r="A65" s="101"/>
      <c r="B65" s="90"/>
      <c r="C65" s="251" t="s">
        <v>57</v>
      </c>
      <c r="D65" s="252"/>
      <c r="E65" s="252"/>
      <c r="F65" s="252"/>
      <c r="G65" s="252"/>
      <c r="H65" s="253"/>
      <c r="I65" s="100">
        <f>I64/3</f>
        <v>3335.5710512820515</v>
      </c>
      <c r="J65" s="95"/>
    </row>
    <row r="66" spans="1:10" s="3" customFormat="1" ht="19.5" customHeight="1">
      <c r="A66" s="129"/>
      <c r="B66" s="259" t="s">
        <v>59</v>
      </c>
      <c r="C66" s="260"/>
      <c r="D66" s="260"/>
      <c r="E66" s="260"/>
      <c r="F66" s="261"/>
      <c r="G66" s="102">
        <v>60</v>
      </c>
      <c r="H66" s="102" t="s">
        <v>39</v>
      </c>
      <c r="I66" s="130">
        <f>G66*I65</f>
        <v>200134.2630769231</v>
      </c>
      <c r="J66" s="118"/>
    </row>
    <row r="67" spans="1:18" s="79" customFormat="1" ht="19.5" customHeight="1">
      <c r="A67" s="109"/>
      <c r="B67" s="110" t="s">
        <v>127</v>
      </c>
      <c r="C67" s="255" t="s">
        <v>131</v>
      </c>
      <c r="D67" s="255"/>
      <c r="E67" s="255"/>
      <c r="F67" s="255" t="s">
        <v>132</v>
      </c>
      <c r="G67" s="255"/>
      <c r="H67" s="255"/>
      <c r="I67" s="256" t="s">
        <v>131</v>
      </c>
      <c r="J67" s="256"/>
      <c r="Q67" s="80"/>
      <c r="R67" s="81"/>
    </row>
    <row r="68" spans="1:22" s="79" customFormat="1" ht="19.5" customHeight="1">
      <c r="A68" s="111"/>
      <c r="B68" s="112" t="s">
        <v>124</v>
      </c>
      <c r="C68" s="256" t="s">
        <v>128</v>
      </c>
      <c r="D68" s="256"/>
      <c r="E68" s="256"/>
      <c r="F68" s="256" t="s">
        <v>133</v>
      </c>
      <c r="G68" s="256"/>
      <c r="H68" s="256"/>
      <c r="I68" s="255" t="s">
        <v>136</v>
      </c>
      <c r="J68" s="255"/>
      <c r="N68" s="79">
        <v>49.9</v>
      </c>
      <c r="O68" s="79">
        <f>0.05+0.02+0.05+0.02</f>
        <v>0.14</v>
      </c>
      <c r="P68" s="79">
        <f>O68*6</f>
        <v>0.8400000000000001</v>
      </c>
      <c r="Q68" s="80">
        <v>20</v>
      </c>
      <c r="R68" s="81">
        <f>P68*Q68</f>
        <v>16.8</v>
      </c>
      <c r="S68" s="79">
        <v>6</v>
      </c>
      <c r="T68" s="79">
        <f>S68*N68</f>
        <v>299.4</v>
      </c>
      <c r="U68" s="79">
        <f>T68*20</f>
        <v>5988</v>
      </c>
      <c r="V68" s="79">
        <f>T68*8.5</f>
        <v>2544.8999999999996</v>
      </c>
    </row>
    <row r="69" spans="1:18" s="79" customFormat="1" ht="19.5" customHeight="1">
      <c r="A69" s="111"/>
      <c r="B69" s="112" t="s">
        <v>125</v>
      </c>
      <c r="C69" s="257" t="s">
        <v>129</v>
      </c>
      <c r="D69" s="257"/>
      <c r="E69" s="257"/>
      <c r="F69" s="256" t="s">
        <v>48</v>
      </c>
      <c r="G69" s="256"/>
      <c r="H69" s="256"/>
      <c r="I69" s="255" t="s">
        <v>134</v>
      </c>
      <c r="J69" s="255"/>
      <c r="Q69" s="80"/>
      <c r="R69" s="81"/>
    </row>
    <row r="70" spans="1:18" s="79" customFormat="1" ht="19.5" customHeight="1">
      <c r="A70" s="109"/>
      <c r="B70" s="112" t="s">
        <v>126</v>
      </c>
      <c r="C70" s="255" t="s">
        <v>130</v>
      </c>
      <c r="D70" s="255"/>
      <c r="E70" s="255"/>
      <c r="F70" s="256" t="s">
        <v>105</v>
      </c>
      <c r="G70" s="256"/>
      <c r="H70" s="256"/>
      <c r="I70" s="255" t="s">
        <v>135</v>
      </c>
      <c r="J70" s="255"/>
      <c r="Q70" s="82"/>
      <c r="R70" s="81"/>
    </row>
    <row r="71" spans="1:9" s="95" customFormat="1" ht="19.5" customHeight="1">
      <c r="A71" s="90">
        <v>4</v>
      </c>
      <c r="B71" s="91" t="s">
        <v>94</v>
      </c>
      <c r="C71" s="92"/>
      <c r="D71" s="93"/>
      <c r="E71" s="92"/>
      <c r="F71" s="94"/>
      <c r="G71" s="94"/>
      <c r="H71" s="94"/>
      <c r="I71" s="94"/>
    </row>
    <row r="72" spans="1:10" s="3" customFormat="1" ht="19.5" customHeight="1">
      <c r="A72" s="116"/>
      <c r="B72" s="119" t="s">
        <v>31</v>
      </c>
      <c r="C72" s="120">
        <v>0.47</v>
      </c>
      <c r="D72" s="116" t="s">
        <v>12</v>
      </c>
      <c r="E72" s="115">
        <v>136</v>
      </c>
      <c r="F72" s="131">
        <f>+E72*C72</f>
        <v>63.919999999999995</v>
      </c>
      <c r="G72" s="117">
        <v>99</v>
      </c>
      <c r="H72" s="117">
        <f>G72*C72</f>
        <v>46.529999999999994</v>
      </c>
      <c r="I72" s="117">
        <f>+H72+F72</f>
        <v>110.44999999999999</v>
      </c>
      <c r="J72" s="118"/>
    </row>
    <row r="73" spans="1:10" s="3" customFormat="1" ht="19.5" customHeight="1">
      <c r="A73" s="116"/>
      <c r="B73" s="119" t="s">
        <v>32</v>
      </c>
      <c r="C73" s="121">
        <v>0.2</v>
      </c>
      <c r="D73" s="116" t="s">
        <v>12</v>
      </c>
      <c r="E73" s="115">
        <v>257</v>
      </c>
      <c r="F73" s="98">
        <f aca="true" t="shared" si="9" ref="F73:F85">+E73*C73</f>
        <v>51.400000000000006</v>
      </c>
      <c r="G73" s="94">
        <v>91</v>
      </c>
      <c r="H73" s="94">
        <f aca="true" t="shared" si="10" ref="H73:H85">G73*C73</f>
        <v>18.2</v>
      </c>
      <c r="I73" s="94">
        <f aca="true" t="shared" si="11" ref="I73:I85">+H73+F73</f>
        <v>69.60000000000001</v>
      </c>
      <c r="J73" s="95"/>
    </row>
    <row r="74" spans="1:10" s="3" customFormat="1" ht="19.5" customHeight="1">
      <c r="A74" s="116"/>
      <c r="B74" s="119" t="s">
        <v>24</v>
      </c>
      <c r="C74" s="121">
        <v>0.1</v>
      </c>
      <c r="D74" s="116" t="s">
        <v>12</v>
      </c>
      <c r="E74" s="115">
        <v>1542</v>
      </c>
      <c r="F74" s="98">
        <f t="shared" si="9"/>
        <v>154.20000000000002</v>
      </c>
      <c r="G74" s="94">
        <v>306</v>
      </c>
      <c r="H74" s="94">
        <f t="shared" si="10"/>
        <v>30.6</v>
      </c>
      <c r="I74" s="94">
        <f t="shared" si="11"/>
        <v>184.8</v>
      </c>
      <c r="J74" s="95"/>
    </row>
    <row r="75" spans="1:10" s="3" customFormat="1" ht="19.5" customHeight="1">
      <c r="A75" s="116"/>
      <c r="B75" s="119" t="s">
        <v>55</v>
      </c>
      <c r="C75" s="121">
        <v>0.39</v>
      </c>
      <c r="D75" s="116" t="s">
        <v>12</v>
      </c>
      <c r="E75" s="115">
        <v>1682</v>
      </c>
      <c r="F75" s="98">
        <f t="shared" si="9"/>
        <v>655.98</v>
      </c>
      <c r="G75" s="94">
        <v>398</v>
      </c>
      <c r="H75" s="94">
        <f t="shared" si="10"/>
        <v>155.22</v>
      </c>
      <c r="I75" s="94">
        <f t="shared" si="11"/>
        <v>811.2</v>
      </c>
      <c r="J75" s="95"/>
    </row>
    <row r="76" spans="1:10" s="3" customFormat="1" ht="19.5" customHeight="1">
      <c r="A76" s="116"/>
      <c r="B76" s="119" t="s">
        <v>25</v>
      </c>
      <c r="C76" s="121">
        <v>6.2</v>
      </c>
      <c r="D76" s="116" t="s">
        <v>13</v>
      </c>
      <c r="E76" s="115">
        <v>250</v>
      </c>
      <c r="F76" s="98">
        <f t="shared" si="9"/>
        <v>1550</v>
      </c>
      <c r="G76" s="94">
        <v>133</v>
      </c>
      <c r="H76" s="94">
        <f t="shared" si="10"/>
        <v>824.6</v>
      </c>
      <c r="I76" s="94">
        <f t="shared" si="11"/>
        <v>2374.6</v>
      </c>
      <c r="J76" s="95"/>
    </row>
    <row r="77" spans="1:10" s="3" customFormat="1" ht="19.5" customHeight="1">
      <c r="A77" s="116"/>
      <c r="B77" s="119" t="s">
        <v>52</v>
      </c>
      <c r="C77" s="121">
        <v>1.5</v>
      </c>
      <c r="D77" s="116" t="s">
        <v>10</v>
      </c>
      <c r="E77" s="115">
        <v>40.19</v>
      </c>
      <c r="F77" s="98">
        <f t="shared" si="9"/>
        <v>60.285</v>
      </c>
      <c r="G77" s="94">
        <v>0</v>
      </c>
      <c r="H77" s="94">
        <f t="shared" si="10"/>
        <v>0</v>
      </c>
      <c r="I77" s="94">
        <f t="shared" si="11"/>
        <v>60.285</v>
      </c>
      <c r="J77" s="95"/>
    </row>
    <row r="78" spans="1:10" s="3" customFormat="1" ht="19.5" customHeight="1">
      <c r="A78" s="116"/>
      <c r="B78" s="119" t="s">
        <v>33</v>
      </c>
      <c r="C78" s="121">
        <v>10.3</v>
      </c>
      <c r="D78" s="116" t="s">
        <v>10</v>
      </c>
      <c r="E78" s="115">
        <v>21.89</v>
      </c>
      <c r="F78" s="98">
        <f t="shared" si="9"/>
        <v>225.467</v>
      </c>
      <c r="G78" s="94">
        <v>4.1</v>
      </c>
      <c r="H78" s="94">
        <f t="shared" si="10"/>
        <v>42.23</v>
      </c>
      <c r="I78" s="94">
        <f t="shared" si="11"/>
        <v>267.697</v>
      </c>
      <c r="J78" s="95"/>
    </row>
    <row r="79" spans="1:10" s="3" customFormat="1" ht="19.5" customHeight="1">
      <c r="A79" s="116"/>
      <c r="B79" s="119" t="s">
        <v>37</v>
      </c>
      <c r="C79" s="121">
        <v>5</v>
      </c>
      <c r="D79" s="116" t="s">
        <v>10</v>
      </c>
      <c r="E79" s="115">
        <v>26.22</v>
      </c>
      <c r="F79" s="98">
        <f t="shared" si="9"/>
        <v>131.1</v>
      </c>
      <c r="G79" s="94">
        <v>4.1</v>
      </c>
      <c r="H79" s="94">
        <f t="shared" si="10"/>
        <v>20.5</v>
      </c>
      <c r="I79" s="94">
        <f t="shared" si="11"/>
        <v>151.6</v>
      </c>
      <c r="J79" s="95"/>
    </row>
    <row r="80" spans="1:10" s="3" customFormat="1" ht="19.5" customHeight="1">
      <c r="A80" s="116"/>
      <c r="B80" s="119" t="s">
        <v>53</v>
      </c>
      <c r="C80" s="121">
        <v>21.3</v>
      </c>
      <c r="D80" s="116" t="s">
        <v>10</v>
      </c>
      <c r="E80" s="115">
        <v>26.12</v>
      </c>
      <c r="F80" s="98">
        <f t="shared" si="9"/>
        <v>556.356</v>
      </c>
      <c r="G80" s="94">
        <v>3.3</v>
      </c>
      <c r="H80" s="94">
        <f t="shared" si="10"/>
        <v>70.28999999999999</v>
      </c>
      <c r="I80" s="94">
        <f t="shared" si="11"/>
        <v>626.646</v>
      </c>
      <c r="J80" s="95"/>
    </row>
    <row r="81" spans="1:10" s="3" customFormat="1" ht="19.5" customHeight="1">
      <c r="A81" s="116"/>
      <c r="B81" s="119" t="s">
        <v>58</v>
      </c>
      <c r="C81" s="121">
        <v>7.12</v>
      </c>
      <c r="D81" s="116" t="s">
        <v>13</v>
      </c>
      <c r="E81" s="115">
        <v>115</v>
      </c>
      <c r="F81" s="98">
        <f t="shared" si="9"/>
        <v>818.8000000000001</v>
      </c>
      <c r="G81" s="94">
        <v>150</v>
      </c>
      <c r="H81" s="94">
        <f t="shared" si="10"/>
        <v>1068</v>
      </c>
      <c r="I81" s="94">
        <f t="shared" si="11"/>
        <v>1886.8000000000002</v>
      </c>
      <c r="J81" s="95"/>
    </row>
    <row r="82" spans="1:10" s="3" customFormat="1" ht="19.5" customHeight="1">
      <c r="A82" s="116"/>
      <c r="B82" s="119" t="s">
        <v>38</v>
      </c>
      <c r="C82" s="121">
        <v>2.6</v>
      </c>
      <c r="D82" s="116" t="s">
        <v>13</v>
      </c>
      <c r="E82" s="115">
        <v>61</v>
      </c>
      <c r="F82" s="98">
        <f t="shared" si="9"/>
        <v>158.6</v>
      </c>
      <c r="G82" s="94">
        <v>80</v>
      </c>
      <c r="H82" s="94">
        <f t="shared" si="10"/>
        <v>208</v>
      </c>
      <c r="I82" s="94">
        <f t="shared" si="11"/>
        <v>366.6</v>
      </c>
      <c r="J82" s="95"/>
    </row>
    <row r="83" spans="1:10" s="3" customFormat="1" ht="19.5" customHeight="1">
      <c r="A83" s="116"/>
      <c r="B83" s="119" t="s">
        <v>35</v>
      </c>
      <c r="C83" s="121">
        <v>6</v>
      </c>
      <c r="D83" s="116" t="s">
        <v>13</v>
      </c>
      <c r="E83" s="115">
        <v>35</v>
      </c>
      <c r="F83" s="98">
        <f t="shared" si="9"/>
        <v>210</v>
      </c>
      <c r="G83" s="94">
        <v>28</v>
      </c>
      <c r="H83" s="94">
        <f t="shared" si="10"/>
        <v>168</v>
      </c>
      <c r="I83" s="94">
        <f t="shared" si="11"/>
        <v>378</v>
      </c>
      <c r="J83" s="95"/>
    </row>
    <row r="84" spans="1:10" s="3" customFormat="1" ht="19.5" customHeight="1">
      <c r="A84" s="116"/>
      <c r="B84" s="119" t="s">
        <v>90</v>
      </c>
      <c r="C84" s="123">
        <v>12</v>
      </c>
      <c r="D84" s="116" t="s">
        <v>13</v>
      </c>
      <c r="E84" s="125">
        <v>224</v>
      </c>
      <c r="F84" s="98">
        <f t="shared" si="9"/>
        <v>2688</v>
      </c>
      <c r="G84" s="132">
        <v>115</v>
      </c>
      <c r="H84" s="94">
        <f t="shared" si="10"/>
        <v>1380</v>
      </c>
      <c r="I84" s="94">
        <f t="shared" si="11"/>
        <v>4068</v>
      </c>
      <c r="J84" s="95"/>
    </row>
    <row r="85" spans="1:10" s="3" customFormat="1" ht="19.5" customHeight="1">
      <c r="A85" s="116"/>
      <c r="B85" s="119" t="s">
        <v>91</v>
      </c>
      <c r="C85" s="123">
        <v>1</v>
      </c>
      <c r="D85" s="116" t="s">
        <v>87</v>
      </c>
      <c r="E85" s="125">
        <v>5000</v>
      </c>
      <c r="F85" s="98">
        <f t="shared" si="9"/>
        <v>5000</v>
      </c>
      <c r="G85" s="132"/>
      <c r="H85" s="94">
        <f t="shared" si="10"/>
        <v>0</v>
      </c>
      <c r="I85" s="94">
        <f t="shared" si="11"/>
        <v>5000</v>
      </c>
      <c r="J85" s="95" t="s">
        <v>89</v>
      </c>
    </row>
    <row r="86" spans="1:10" s="3" customFormat="1" ht="19.5" customHeight="1">
      <c r="A86" s="116"/>
      <c r="B86" s="119"/>
      <c r="C86" s="123"/>
      <c r="D86" s="124"/>
      <c r="E86" s="125"/>
      <c r="F86" s="126"/>
      <c r="G86" s="127" t="s">
        <v>98</v>
      </c>
      <c r="H86" s="128"/>
      <c r="I86" s="100">
        <f>SUM(I72:I85)</f>
        <v>16356.278</v>
      </c>
      <c r="J86" s="95"/>
    </row>
    <row r="87" spans="1:10" s="3" customFormat="1" ht="19.5" customHeight="1">
      <c r="A87" s="101"/>
      <c r="B87" s="90"/>
      <c r="C87" s="251" t="s">
        <v>57</v>
      </c>
      <c r="D87" s="252"/>
      <c r="E87" s="252"/>
      <c r="F87" s="252"/>
      <c r="G87" s="252"/>
      <c r="H87" s="253"/>
      <c r="I87" s="100">
        <f>I86/4</f>
        <v>4089.0695</v>
      </c>
      <c r="J87" s="95"/>
    </row>
    <row r="88" spans="1:10" s="3" customFormat="1" ht="19.5" customHeight="1">
      <c r="A88" s="129"/>
      <c r="B88" s="259" t="s">
        <v>60</v>
      </c>
      <c r="C88" s="260"/>
      <c r="D88" s="260"/>
      <c r="E88" s="260"/>
      <c r="F88" s="261"/>
      <c r="G88" s="102">
        <v>4</v>
      </c>
      <c r="H88" s="102" t="s">
        <v>39</v>
      </c>
      <c r="I88" s="130">
        <f>G88*I87</f>
        <v>16356.278</v>
      </c>
      <c r="J88" s="118"/>
    </row>
    <row r="89" spans="1:18" s="79" customFormat="1" ht="19.5" customHeight="1">
      <c r="A89" s="109"/>
      <c r="B89" s="110" t="s">
        <v>127</v>
      </c>
      <c r="C89" s="255" t="s">
        <v>131</v>
      </c>
      <c r="D89" s="255"/>
      <c r="E89" s="255"/>
      <c r="F89" s="255" t="s">
        <v>132</v>
      </c>
      <c r="G89" s="255"/>
      <c r="H89" s="255"/>
      <c r="I89" s="256" t="s">
        <v>131</v>
      </c>
      <c r="J89" s="256"/>
      <c r="Q89" s="80"/>
      <c r="R89" s="81"/>
    </row>
    <row r="90" spans="1:22" s="79" customFormat="1" ht="19.5" customHeight="1">
      <c r="A90" s="111"/>
      <c r="B90" s="112" t="s">
        <v>124</v>
      </c>
      <c r="C90" s="256" t="s">
        <v>128</v>
      </c>
      <c r="D90" s="256"/>
      <c r="E90" s="256"/>
      <c r="F90" s="256" t="s">
        <v>133</v>
      </c>
      <c r="G90" s="256"/>
      <c r="H90" s="256"/>
      <c r="I90" s="255" t="s">
        <v>136</v>
      </c>
      <c r="J90" s="255"/>
      <c r="N90" s="79">
        <v>49.9</v>
      </c>
      <c r="O90" s="79">
        <f>0.05+0.02+0.05+0.02</f>
        <v>0.14</v>
      </c>
      <c r="P90" s="79">
        <f>O90*6</f>
        <v>0.8400000000000001</v>
      </c>
      <c r="Q90" s="80">
        <v>20</v>
      </c>
      <c r="R90" s="81">
        <f>P90*Q90</f>
        <v>16.8</v>
      </c>
      <c r="S90" s="79">
        <v>6</v>
      </c>
      <c r="T90" s="79">
        <f>S90*N90</f>
        <v>299.4</v>
      </c>
      <c r="U90" s="79">
        <f>T90*20</f>
        <v>5988</v>
      </c>
      <c r="V90" s="79">
        <f>T90*8.5</f>
        <v>2544.8999999999996</v>
      </c>
    </row>
    <row r="91" spans="1:18" s="79" customFormat="1" ht="19.5" customHeight="1">
      <c r="A91" s="111"/>
      <c r="B91" s="112" t="s">
        <v>125</v>
      </c>
      <c r="C91" s="257" t="s">
        <v>129</v>
      </c>
      <c r="D91" s="257"/>
      <c r="E91" s="257"/>
      <c r="F91" s="256" t="s">
        <v>48</v>
      </c>
      <c r="G91" s="256"/>
      <c r="H91" s="256"/>
      <c r="I91" s="255" t="s">
        <v>134</v>
      </c>
      <c r="J91" s="255"/>
      <c r="Q91" s="80"/>
      <c r="R91" s="81"/>
    </row>
    <row r="92" spans="1:18" s="79" customFormat="1" ht="19.5" customHeight="1">
      <c r="A92" s="109"/>
      <c r="B92" s="112" t="s">
        <v>126</v>
      </c>
      <c r="C92" s="255" t="s">
        <v>130</v>
      </c>
      <c r="D92" s="255"/>
      <c r="E92" s="255"/>
      <c r="F92" s="256" t="s">
        <v>105</v>
      </c>
      <c r="G92" s="256"/>
      <c r="H92" s="256"/>
      <c r="I92" s="255" t="s">
        <v>135</v>
      </c>
      <c r="J92" s="255"/>
      <c r="Q92" s="82"/>
      <c r="R92" s="81"/>
    </row>
    <row r="93" spans="1:10" s="3" customFormat="1" ht="19.5" customHeight="1">
      <c r="A93" s="90">
        <v>5</v>
      </c>
      <c r="B93" s="133" t="s">
        <v>93</v>
      </c>
      <c r="C93" s="134">
        <v>1</v>
      </c>
      <c r="D93" s="135" t="s">
        <v>11</v>
      </c>
      <c r="E93" s="92">
        <v>25000</v>
      </c>
      <c r="F93" s="92">
        <f>E93*C93</f>
        <v>25000</v>
      </c>
      <c r="G93" s="92">
        <v>5000</v>
      </c>
      <c r="H93" s="94">
        <f>G93*C93</f>
        <v>5000</v>
      </c>
      <c r="I93" s="92">
        <f>F93+H93</f>
        <v>30000</v>
      </c>
      <c r="J93" s="90"/>
    </row>
    <row r="94" spans="1:10" s="3" customFormat="1" ht="19.5" customHeight="1">
      <c r="A94" s="90"/>
      <c r="B94" s="133" t="s">
        <v>102</v>
      </c>
      <c r="C94" s="134"/>
      <c r="D94" s="135"/>
      <c r="E94" s="92"/>
      <c r="F94" s="92"/>
      <c r="G94" s="92"/>
      <c r="H94" s="94"/>
      <c r="I94" s="92"/>
      <c r="J94" s="90"/>
    </row>
    <row r="95" spans="1:10" s="3" customFormat="1" ht="19.5" customHeight="1">
      <c r="A95" s="101"/>
      <c r="B95" s="259" t="s">
        <v>86</v>
      </c>
      <c r="C95" s="260"/>
      <c r="D95" s="260"/>
      <c r="E95" s="260"/>
      <c r="F95" s="261"/>
      <c r="G95" s="102"/>
      <c r="H95" s="102"/>
      <c r="I95" s="100">
        <f>SUM(I93)</f>
        <v>30000</v>
      </c>
      <c r="J95" s="95"/>
    </row>
    <row r="96" spans="1:10" s="3" customFormat="1" ht="19.5" customHeight="1">
      <c r="A96" s="101"/>
      <c r="B96" s="90"/>
      <c r="C96" s="102"/>
      <c r="D96" s="102"/>
      <c r="E96" s="102"/>
      <c r="F96" s="102"/>
      <c r="G96" s="102"/>
      <c r="H96" s="102"/>
      <c r="I96" s="100"/>
      <c r="J96" s="95"/>
    </row>
    <row r="97" spans="1:10" s="3" customFormat="1" ht="19.5" customHeight="1">
      <c r="A97" s="90">
        <v>6</v>
      </c>
      <c r="B97" s="133" t="s">
        <v>88</v>
      </c>
      <c r="C97" s="134">
        <v>1</v>
      </c>
      <c r="D97" s="135" t="s">
        <v>11</v>
      </c>
      <c r="E97" s="92">
        <v>10000</v>
      </c>
      <c r="F97" s="92">
        <f>E97*C97</f>
        <v>10000</v>
      </c>
      <c r="G97" s="92"/>
      <c r="H97" s="94">
        <f>G97*C97</f>
        <v>0</v>
      </c>
      <c r="I97" s="92">
        <f>F97+H97</f>
        <v>10000</v>
      </c>
      <c r="J97" s="93" t="s">
        <v>89</v>
      </c>
    </row>
    <row r="98" spans="1:10" s="3" customFormat="1" ht="19.5" customHeight="1">
      <c r="A98" s="90"/>
      <c r="B98" s="133" t="s">
        <v>102</v>
      </c>
      <c r="C98" s="134"/>
      <c r="D98" s="135"/>
      <c r="E98" s="92"/>
      <c r="F98" s="92"/>
      <c r="G98" s="92"/>
      <c r="H98" s="94"/>
      <c r="I98" s="92"/>
      <c r="J98" s="90"/>
    </row>
    <row r="99" spans="1:10" s="3" customFormat="1" ht="19.5" customHeight="1">
      <c r="A99" s="101"/>
      <c r="B99" s="259" t="s">
        <v>99</v>
      </c>
      <c r="C99" s="260"/>
      <c r="D99" s="260"/>
      <c r="E99" s="260"/>
      <c r="F99" s="261"/>
      <c r="G99" s="102"/>
      <c r="H99" s="102"/>
      <c r="I99" s="100">
        <f>SUM(I97)</f>
        <v>10000</v>
      </c>
      <c r="J99" s="95"/>
    </row>
    <row r="100" spans="1:10" s="3" customFormat="1" ht="19.5" customHeight="1">
      <c r="A100" s="101"/>
      <c r="B100" s="90"/>
      <c r="C100" s="102"/>
      <c r="D100" s="102"/>
      <c r="E100" s="102"/>
      <c r="F100" s="102"/>
      <c r="G100" s="102"/>
      <c r="H100" s="102"/>
      <c r="I100" s="100"/>
      <c r="J100" s="95"/>
    </row>
    <row r="101" spans="1:10" s="3" customFormat="1" ht="19.5" customHeight="1">
      <c r="A101" s="136"/>
      <c r="B101" s="259" t="s">
        <v>100</v>
      </c>
      <c r="C101" s="260"/>
      <c r="D101" s="260"/>
      <c r="E101" s="260"/>
      <c r="F101" s="261"/>
      <c r="G101" s="137"/>
      <c r="H101" s="137"/>
      <c r="I101" s="138">
        <f>I95+I45+I24+I66+I99+I88</f>
        <v>1408598.636651282</v>
      </c>
      <c r="J101" s="139"/>
    </row>
    <row r="102" spans="1:18" s="79" customFormat="1" ht="19.5" customHeight="1">
      <c r="A102" s="109"/>
      <c r="B102" s="110" t="s">
        <v>127</v>
      </c>
      <c r="C102" s="255" t="s">
        <v>131</v>
      </c>
      <c r="D102" s="255"/>
      <c r="E102" s="255"/>
      <c r="F102" s="255" t="s">
        <v>132</v>
      </c>
      <c r="G102" s="255"/>
      <c r="H102" s="255"/>
      <c r="I102" s="256" t="s">
        <v>131</v>
      </c>
      <c r="J102" s="256"/>
      <c r="Q102" s="80"/>
      <c r="R102" s="81"/>
    </row>
    <row r="103" spans="1:22" s="79" customFormat="1" ht="19.5" customHeight="1">
      <c r="A103" s="111"/>
      <c r="B103" s="112" t="s">
        <v>124</v>
      </c>
      <c r="C103" s="256" t="s">
        <v>128</v>
      </c>
      <c r="D103" s="256"/>
      <c r="E103" s="256"/>
      <c r="F103" s="256" t="s">
        <v>133</v>
      </c>
      <c r="G103" s="256"/>
      <c r="H103" s="256"/>
      <c r="I103" s="255" t="s">
        <v>136</v>
      </c>
      <c r="J103" s="255"/>
      <c r="N103" s="79">
        <v>49.9</v>
      </c>
      <c r="O103" s="79">
        <f>0.05+0.02+0.05+0.02</f>
        <v>0.14</v>
      </c>
      <c r="P103" s="79">
        <f>O103*6</f>
        <v>0.8400000000000001</v>
      </c>
      <c r="Q103" s="80">
        <v>20</v>
      </c>
      <c r="R103" s="81">
        <f>P103*Q103</f>
        <v>16.8</v>
      </c>
      <c r="S103" s="79">
        <v>6</v>
      </c>
      <c r="T103" s="79">
        <f>S103*N103</f>
        <v>299.4</v>
      </c>
      <c r="U103" s="79">
        <f>T103*20</f>
        <v>5988</v>
      </c>
      <c r="V103" s="79">
        <f>T103*8.5</f>
        <v>2544.8999999999996</v>
      </c>
    </row>
    <row r="104" spans="1:18" s="79" customFormat="1" ht="19.5" customHeight="1">
      <c r="A104" s="111"/>
      <c r="B104" s="112" t="s">
        <v>125</v>
      </c>
      <c r="C104" s="257" t="s">
        <v>129</v>
      </c>
      <c r="D104" s="257"/>
      <c r="E104" s="257"/>
      <c r="F104" s="256" t="s">
        <v>48</v>
      </c>
      <c r="G104" s="256"/>
      <c r="H104" s="256"/>
      <c r="I104" s="255" t="s">
        <v>134</v>
      </c>
      <c r="J104" s="255"/>
      <c r="Q104" s="80"/>
      <c r="R104" s="81"/>
    </row>
    <row r="105" spans="1:18" s="79" customFormat="1" ht="19.5" customHeight="1">
      <c r="A105" s="109"/>
      <c r="B105" s="112" t="s">
        <v>126</v>
      </c>
      <c r="C105" s="255" t="s">
        <v>130</v>
      </c>
      <c r="D105" s="255"/>
      <c r="E105" s="255"/>
      <c r="F105" s="256" t="s">
        <v>105</v>
      </c>
      <c r="G105" s="256"/>
      <c r="H105" s="256"/>
      <c r="I105" s="255" t="s">
        <v>135</v>
      </c>
      <c r="J105" s="255"/>
      <c r="Q105" s="82"/>
      <c r="R105" s="81"/>
    </row>
    <row r="106" spans="3:10" s="3" customFormat="1" ht="19.5">
      <c r="C106" s="140"/>
      <c r="G106" s="86"/>
      <c r="H106" s="86"/>
      <c r="I106" s="86"/>
      <c r="J106" s="86"/>
    </row>
    <row r="107" spans="3:10" s="3" customFormat="1" ht="19.5">
      <c r="C107" s="140"/>
      <c r="G107" s="86"/>
      <c r="H107" s="86"/>
      <c r="I107" s="86"/>
      <c r="J107" s="86"/>
    </row>
    <row r="108" spans="3:7" s="3" customFormat="1" ht="19.5">
      <c r="C108" s="140"/>
      <c r="G108" s="86"/>
    </row>
    <row r="109" s="3" customFormat="1" ht="18.75">
      <c r="C109" s="140"/>
    </row>
    <row r="110" s="3" customFormat="1" ht="18.75">
      <c r="C110" s="140"/>
    </row>
    <row r="111" s="3" customFormat="1" ht="18.75">
      <c r="C111" s="140"/>
    </row>
    <row r="112" s="3" customFormat="1" ht="18.75">
      <c r="C112" s="140"/>
    </row>
    <row r="113" s="3" customFormat="1" ht="18.75">
      <c r="C113" s="140"/>
    </row>
    <row r="114" spans="1:10" s="108" customFormat="1" ht="18.75">
      <c r="A114" s="3"/>
      <c r="B114" s="3"/>
      <c r="C114" s="140"/>
      <c r="D114" s="3"/>
      <c r="E114" s="3"/>
      <c r="F114" s="3"/>
      <c r="G114" s="3"/>
      <c r="H114" s="3"/>
      <c r="I114" s="3"/>
      <c r="J114" s="3"/>
    </row>
    <row r="115" spans="1:10" s="108" customFormat="1" ht="18.75">
      <c r="A115" s="3"/>
      <c r="B115" s="3"/>
      <c r="C115" s="140"/>
      <c r="D115" s="3"/>
      <c r="E115" s="3"/>
      <c r="F115" s="3"/>
      <c r="G115" s="3"/>
      <c r="H115" s="3"/>
      <c r="I115" s="3"/>
      <c r="J115" s="3"/>
    </row>
    <row r="116" spans="1:5" s="108" customFormat="1" ht="21">
      <c r="A116" s="141"/>
      <c r="B116" s="141"/>
      <c r="C116" s="141"/>
      <c r="D116" s="142"/>
      <c r="E116" s="141"/>
    </row>
    <row r="117" spans="1:10" s="108" customFormat="1" ht="21">
      <c r="A117" s="141"/>
      <c r="B117" s="141"/>
      <c r="C117" s="141"/>
      <c r="D117" s="142"/>
      <c r="E117" s="141"/>
      <c r="F117" s="141"/>
      <c r="G117" s="141"/>
      <c r="H117" s="141"/>
      <c r="I117" s="141"/>
      <c r="J117" s="141"/>
    </row>
    <row r="118" spans="1:10" s="108" customFormat="1" ht="21">
      <c r="A118" s="141"/>
      <c r="B118" s="141"/>
      <c r="C118" s="141"/>
      <c r="D118" s="142"/>
      <c r="E118" s="141"/>
      <c r="F118" s="141"/>
      <c r="G118" s="142"/>
      <c r="H118" s="142"/>
      <c r="I118" s="143"/>
      <c r="J118" s="143"/>
    </row>
    <row r="119" spans="1:10" s="108" customFormat="1" ht="21">
      <c r="A119" s="254"/>
      <c r="B119" s="254"/>
      <c r="C119" s="254"/>
      <c r="D119" s="254"/>
      <c r="E119" s="142"/>
      <c r="F119" s="142"/>
      <c r="G119" s="142"/>
      <c r="H119" s="142"/>
      <c r="I119" s="143"/>
      <c r="J119" s="143"/>
    </row>
    <row r="120" spans="1:10" s="108" customFormat="1" ht="21">
      <c r="A120" s="142"/>
      <c r="B120" s="142"/>
      <c r="C120" s="144"/>
      <c r="D120" s="142"/>
      <c r="E120" s="142"/>
      <c r="F120" s="142"/>
      <c r="G120" s="142"/>
      <c r="H120" s="142"/>
      <c r="I120" s="142"/>
      <c r="J120" s="145"/>
    </row>
    <row r="121" spans="1:10" s="108" customFormat="1" ht="18.75">
      <c r="A121" s="107"/>
      <c r="B121" s="262"/>
      <c r="C121" s="262"/>
      <c r="D121" s="262"/>
      <c r="E121" s="263"/>
      <c r="F121" s="263"/>
      <c r="G121" s="263"/>
      <c r="H121" s="263"/>
      <c r="I121" s="107"/>
      <c r="J121" s="107"/>
    </row>
    <row r="122" spans="1:10" s="108" customFormat="1" ht="18.75">
      <c r="A122" s="107"/>
      <c r="B122" s="262"/>
      <c r="C122" s="262"/>
      <c r="D122" s="262"/>
      <c r="E122" s="107"/>
      <c r="F122" s="107"/>
      <c r="G122" s="107"/>
      <c r="H122" s="107"/>
      <c r="I122" s="107"/>
      <c r="J122" s="107"/>
    </row>
    <row r="123" spans="1:9" s="108" customFormat="1" ht="18.75">
      <c r="A123" s="107"/>
      <c r="B123" s="146"/>
      <c r="C123" s="147"/>
      <c r="D123" s="145"/>
      <c r="E123" s="147"/>
      <c r="F123" s="148"/>
      <c r="G123" s="149"/>
      <c r="H123" s="149"/>
      <c r="I123" s="149"/>
    </row>
    <row r="124" spans="1:9" s="108" customFormat="1" ht="18.75">
      <c r="A124" s="145"/>
      <c r="B124" s="150"/>
      <c r="C124" s="151"/>
      <c r="D124" s="145"/>
      <c r="E124" s="147"/>
      <c r="F124" s="148"/>
      <c r="G124" s="149"/>
      <c r="H124" s="149"/>
      <c r="I124" s="149"/>
    </row>
    <row r="125" spans="1:9" s="108" customFormat="1" ht="18.75">
      <c r="A125" s="145"/>
      <c r="B125" s="150"/>
      <c r="C125" s="152"/>
      <c r="D125" s="145"/>
      <c r="E125" s="147"/>
      <c r="F125" s="148"/>
      <c r="G125" s="149"/>
      <c r="H125" s="149"/>
      <c r="I125" s="149"/>
    </row>
    <row r="126" spans="1:9" s="108" customFormat="1" ht="18.75">
      <c r="A126" s="145"/>
      <c r="B126" s="150"/>
      <c r="C126" s="152"/>
      <c r="D126" s="145"/>
      <c r="E126" s="147"/>
      <c r="F126" s="148"/>
      <c r="G126" s="149"/>
      <c r="H126" s="149"/>
      <c r="I126" s="149"/>
    </row>
    <row r="127" spans="1:9" s="108" customFormat="1" ht="18.75">
      <c r="A127" s="145"/>
      <c r="B127" s="150"/>
      <c r="C127" s="152"/>
      <c r="D127" s="145"/>
      <c r="E127" s="147"/>
      <c r="F127" s="148"/>
      <c r="G127" s="149"/>
      <c r="H127" s="149"/>
      <c r="I127" s="149"/>
    </row>
    <row r="128" spans="1:9" s="108" customFormat="1" ht="18.75">
      <c r="A128" s="145"/>
      <c r="B128" s="150"/>
      <c r="C128" s="152"/>
      <c r="D128" s="145"/>
      <c r="E128" s="147"/>
      <c r="F128" s="148"/>
      <c r="G128" s="149"/>
      <c r="H128" s="149"/>
      <c r="I128" s="149"/>
    </row>
    <row r="129" spans="1:9" s="108" customFormat="1" ht="18.75">
      <c r="A129" s="145"/>
      <c r="B129" s="150"/>
      <c r="C129" s="152"/>
      <c r="D129" s="145"/>
      <c r="E129" s="147"/>
      <c r="F129" s="148"/>
      <c r="G129" s="149"/>
      <c r="H129" s="149"/>
      <c r="I129" s="149"/>
    </row>
    <row r="130" spans="1:9" s="108" customFormat="1" ht="18.75">
      <c r="A130" s="107"/>
      <c r="B130" s="146"/>
      <c r="C130" s="152"/>
      <c r="D130" s="145"/>
      <c r="E130" s="147"/>
      <c r="F130" s="148"/>
      <c r="G130" s="149"/>
      <c r="H130" s="149"/>
      <c r="I130" s="149"/>
    </row>
    <row r="131" spans="1:9" s="108" customFormat="1" ht="18.75">
      <c r="A131" s="145"/>
      <c r="B131" s="146"/>
      <c r="C131" s="152"/>
      <c r="D131" s="145"/>
      <c r="E131" s="147"/>
      <c r="F131" s="148"/>
      <c r="G131" s="149"/>
      <c r="H131" s="149"/>
      <c r="I131" s="149"/>
    </row>
    <row r="132" spans="1:9" s="108" customFormat="1" ht="18.75">
      <c r="A132" s="145"/>
      <c r="B132" s="150"/>
      <c r="C132" s="152"/>
      <c r="D132" s="145"/>
      <c r="E132" s="147"/>
      <c r="F132" s="148"/>
      <c r="G132" s="149"/>
      <c r="H132" s="149"/>
      <c r="I132" s="149"/>
    </row>
    <row r="133" spans="1:9" s="108" customFormat="1" ht="18.75">
      <c r="A133" s="145"/>
      <c r="B133" s="153"/>
      <c r="C133" s="152"/>
      <c r="D133" s="145"/>
      <c r="E133" s="147"/>
      <c r="F133" s="148"/>
      <c r="G133" s="149"/>
      <c r="H133" s="149"/>
      <c r="I133" s="149"/>
    </row>
    <row r="134" spans="1:9" s="108" customFormat="1" ht="18.75">
      <c r="A134" s="145"/>
      <c r="B134" s="150"/>
      <c r="C134" s="152"/>
      <c r="D134" s="145"/>
      <c r="E134" s="147"/>
      <c r="F134" s="148"/>
      <c r="G134" s="149"/>
      <c r="H134" s="149"/>
      <c r="I134" s="149"/>
    </row>
    <row r="135" spans="1:10" s="2" customFormat="1" ht="21.75">
      <c r="A135" s="7"/>
      <c r="B135" s="8"/>
      <c r="C135" s="13"/>
      <c r="D135" s="7"/>
      <c r="E135" s="9"/>
      <c r="F135" s="10"/>
      <c r="G135" s="11"/>
      <c r="H135" s="11"/>
      <c r="I135" s="11"/>
      <c r="J135" s="6"/>
    </row>
    <row r="136" spans="1:10" s="2" customFormat="1" ht="21.75">
      <c r="A136" s="7"/>
      <c r="B136" s="12"/>
      <c r="C136" s="13"/>
      <c r="D136" s="7"/>
      <c r="E136" s="9"/>
      <c r="F136" s="10"/>
      <c r="G136" s="11"/>
      <c r="H136" s="11"/>
      <c r="I136" s="11"/>
      <c r="J136" s="6"/>
    </row>
    <row r="137" spans="1:10" ht="21.75">
      <c r="A137" s="7"/>
      <c r="B137" s="12"/>
      <c r="C137" s="13"/>
      <c r="D137" s="7"/>
      <c r="E137" s="9"/>
      <c r="F137" s="10"/>
      <c r="G137" s="11"/>
      <c r="H137" s="11"/>
      <c r="I137" s="11"/>
      <c r="J137" s="6"/>
    </row>
    <row r="138" spans="1:10" ht="21.75">
      <c r="A138" s="14"/>
      <c r="B138" s="25"/>
      <c r="C138" s="15"/>
      <c r="D138" s="14"/>
      <c r="E138" s="11"/>
      <c r="F138" s="10"/>
      <c r="G138" s="11"/>
      <c r="H138" s="11"/>
      <c r="I138" s="16"/>
      <c r="J138" s="6"/>
    </row>
  </sheetData>
  <sheetProtection/>
  <mergeCells count="87">
    <mergeCell ref="C105:E105"/>
    <mergeCell ref="F105:H105"/>
    <mergeCell ref="I105:J105"/>
    <mergeCell ref="C103:E103"/>
    <mergeCell ref="F103:H103"/>
    <mergeCell ref="I103:J103"/>
    <mergeCell ref="C104:E104"/>
    <mergeCell ref="F104:H104"/>
    <mergeCell ref="I104:J104"/>
    <mergeCell ref="C92:E92"/>
    <mergeCell ref="F92:H92"/>
    <mergeCell ref="I92:J92"/>
    <mergeCell ref="C102:E102"/>
    <mergeCell ref="F102:H102"/>
    <mergeCell ref="I102:J102"/>
    <mergeCell ref="B101:F101"/>
    <mergeCell ref="B99:F99"/>
    <mergeCell ref="B95:F95"/>
    <mergeCell ref="C90:E90"/>
    <mergeCell ref="F90:H90"/>
    <mergeCell ref="I90:J90"/>
    <mergeCell ref="C91:E91"/>
    <mergeCell ref="F91:H91"/>
    <mergeCell ref="I91:J91"/>
    <mergeCell ref="I69:J69"/>
    <mergeCell ref="C70:E70"/>
    <mergeCell ref="F70:H70"/>
    <mergeCell ref="I70:J70"/>
    <mergeCell ref="C89:E89"/>
    <mergeCell ref="F89:H89"/>
    <mergeCell ref="I89:J89"/>
    <mergeCell ref="B88:F88"/>
    <mergeCell ref="I49:J49"/>
    <mergeCell ref="C67:E67"/>
    <mergeCell ref="F67:H67"/>
    <mergeCell ref="I67:J67"/>
    <mergeCell ref="C68:E68"/>
    <mergeCell ref="F68:H68"/>
    <mergeCell ref="I68:J68"/>
    <mergeCell ref="I46:J46"/>
    <mergeCell ref="C47:E47"/>
    <mergeCell ref="F47:H47"/>
    <mergeCell ref="I47:J47"/>
    <mergeCell ref="C48:E48"/>
    <mergeCell ref="F48:H48"/>
    <mergeCell ref="I48:J48"/>
    <mergeCell ref="I28:J28"/>
    <mergeCell ref="C28:E28"/>
    <mergeCell ref="C26:E26"/>
    <mergeCell ref="C25:E25"/>
    <mergeCell ref="F26:H26"/>
    <mergeCell ref="F25:H25"/>
    <mergeCell ref="F27:H27"/>
    <mergeCell ref="F28:H28"/>
    <mergeCell ref="I25:J25"/>
    <mergeCell ref="I26:J26"/>
    <mergeCell ref="C27:E27"/>
    <mergeCell ref="I27:J27"/>
    <mergeCell ref="A1:J1"/>
    <mergeCell ref="B6:B7"/>
    <mergeCell ref="C6:C7"/>
    <mergeCell ref="D6:D7"/>
    <mergeCell ref="E6:F6"/>
    <mergeCell ref="G6:H6"/>
    <mergeCell ref="A6:A7"/>
    <mergeCell ref="J6:J7"/>
    <mergeCell ref="B121:B122"/>
    <mergeCell ref="C121:C122"/>
    <mergeCell ref="D121:D122"/>
    <mergeCell ref="E121:F121"/>
    <mergeCell ref="G121:H121"/>
    <mergeCell ref="B22:H22"/>
    <mergeCell ref="B23:H23"/>
    <mergeCell ref="B43:H43"/>
    <mergeCell ref="B44:H44"/>
    <mergeCell ref="A119:D119"/>
    <mergeCell ref="C65:H65"/>
    <mergeCell ref="C87:H87"/>
    <mergeCell ref="C46:E46"/>
    <mergeCell ref="F46:H46"/>
    <mergeCell ref="C49:E49"/>
    <mergeCell ref="F49:H49"/>
    <mergeCell ref="C69:E69"/>
    <mergeCell ref="F69:H69"/>
    <mergeCell ref="B24:F24"/>
    <mergeCell ref="B45:F45"/>
    <mergeCell ref="B66:F66"/>
  </mergeCells>
  <printOptions horizontalCentered="1"/>
  <pageMargins left="0.24" right="0.07874015748031496" top="0.55" bottom="0.1968503937007874" header="0.31496062992125984" footer="0.35433070866141736"/>
  <pageSetup horizontalDpi="600" verticalDpi="600" orientation="landscape" paperSize="9" scale="95" r:id="rId1"/>
  <headerFooter alignWithMargins="0">
    <oddHeader>&amp;Cหน้าที่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B1:H33"/>
  <sheetViews>
    <sheetView zoomScalePageLayoutView="0" workbookViewId="0" topLeftCell="A1">
      <selection activeCell="E8" sqref="E8"/>
    </sheetView>
  </sheetViews>
  <sheetFormatPr defaultColWidth="8.7109375" defaultRowHeight="21.75"/>
  <cols>
    <col min="1" max="1" width="2.421875" style="35" customWidth="1"/>
    <col min="2" max="2" width="18.28125" style="35" customWidth="1"/>
    <col min="3" max="3" width="14.57421875" style="35" customWidth="1"/>
    <col min="4" max="8" width="16.421875" style="35" customWidth="1"/>
    <col min="9" max="9" width="17.140625" style="36" customWidth="1"/>
    <col min="10" max="16384" width="8.7109375" style="36" customWidth="1"/>
  </cols>
  <sheetData>
    <row r="1" spans="2:3" ht="22.5" thickBot="1">
      <c r="B1" s="274"/>
      <c r="C1" s="274"/>
    </row>
    <row r="2" spans="2:8" ht="22.5" thickBot="1">
      <c r="B2" s="275" t="s">
        <v>61</v>
      </c>
      <c r="C2" s="276"/>
      <c r="D2" s="277" t="s">
        <v>62</v>
      </c>
      <c r="E2" s="278"/>
      <c r="F2" s="278"/>
      <c r="G2" s="278"/>
      <c r="H2" s="279"/>
    </row>
    <row r="3" spans="2:8" ht="21.75">
      <c r="B3" s="37" t="s">
        <v>63</v>
      </c>
      <c r="C3" s="38">
        <v>0.15</v>
      </c>
      <c r="D3" s="39" t="s">
        <v>64</v>
      </c>
      <c r="H3" s="40"/>
    </row>
    <row r="4" spans="2:8" ht="21.75">
      <c r="B4" s="37" t="s">
        <v>65</v>
      </c>
      <c r="C4" s="38">
        <v>0</v>
      </c>
      <c r="D4" s="280" t="s">
        <v>66</v>
      </c>
      <c r="E4" s="281"/>
      <c r="F4" s="281"/>
      <c r="H4" s="41"/>
    </row>
    <row r="5" spans="2:8" ht="21.75">
      <c r="B5" s="37" t="s">
        <v>67</v>
      </c>
      <c r="C5" s="42">
        <v>0.06</v>
      </c>
      <c r="H5" s="41"/>
    </row>
    <row r="6" spans="2:8" ht="21.75">
      <c r="B6" s="37" t="s">
        <v>68</v>
      </c>
      <c r="C6" s="38">
        <v>0.07</v>
      </c>
      <c r="D6" s="43" t="s">
        <v>69</v>
      </c>
      <c r="E6" s="282" t="s">
        <v>70</v>
      </c>
      <c r="F6" s="282"/>
      <c r="H6" s="41"/>
    </row>
    <row r="7" spans="2:8" ht="22.5" thickBot="1">
      <c r="B7" s="44"/>
      <c r="C7" s="45"/>
      <c r="H7" s="41"/>
    </row>
    <row r="8" spans="2:8" ht="23.25" thickBot="1" thickTop="1">
      <c r="B8" s="46" t="s">
        <v>71</v>
      </c>
      <c r="C8" s="47" t="s">
        <v>19</v>
      </c>
      <c r="D8" s="48" t="s">
        <v>72</v>
      </c>
      <c r="E8" s="49">
        <v>1000000</v>
      </c>
      <c r="F8" s="50" t="s">
        <v>73</v>
      </c>
      <c r="H8" s="41"/>
    </row>
    <row r="9" spans="2:8" ht="23.25" thickBot="1" thickTop="1">
      <c r="B9" s="51" t="s">
        <v>74</v>
      </c>
      <c r="C9" s="52"/>
      <c r="D9" s="53" t="s">
        <v>75</v>
      </c>
      <c r="E9" s="54">
        <f>'ปร4. (2)'!I101</f>
        <v>1408598.636651282</v>
      </c>
      <c r="F9" s="35" t="s">
        <v>76</v>
      </c>
      <c r="H9" s="41"/>
    </row>
    <row r="10" spans="2:8" ht="22.5" thickTop="1">
      <c r="B10" s="55">
        <v>500000</v>
      </c>
      <c r="C10" s="56">
        <v>1.3046</v>
      </c>
      <c r="D10" s="57" t="s">
        <v>77</v>
      </c>
      <c r="E10" s="58">
        <f>IF(E9&gt;500000001,500000001,INDEX(B10:B33,MATCH(E8,B10:B33,0)+1,1))</f>
        <v>2000000</v>
      </c>
      <c r="F10" s="59" t="s">
        <v>78</v>
      </c>
      <c r="H10" s="41"/>
    </row>
    <row r="11" spans="2:8" ht="21.75">
      <c r="B11" s="55">
        <v>1000000</v>
      </c>
      <c r="C11" s="60">
        <v>1.3018</v>
      </c>
      <c r="H11" s="41"/>
    </row>
    <row r="12" spans="2:8" ht="21.75">
      <c r="B12" s="55">
        <v>2000000</v>
      </c>
      <c r="C12" s="61">
        <v>1.2999</v>
      </c>
      <c r="D12" s="62" t="s">
        <v>79</v>
      </c>
      <c r="E12" s="63">
        <f>VLOOKUP(E8,$B$10:$C$33,2,FALSE)</f>
        <v>1.3018</v>
      </c>
      <c r="F12" s="35" t="s">
        <v>80</v>
      </c>
      <c r="H12" s="41"/>
    </row>
    <row r="13" spans="2:8" ht="22.5" thickBot="1">
      <c r="B13" s="55">
        <v>5000000</v>
      </c>
      <c r="C13" s="61">
        <v>1.2955</v>
      </c>
      <c r="D13" s="62" t="s">
        <v>81</v>
      </c>
      <c r="E13" s="63">
        <f>VLOOKUP(E10,$B$10:$C$33,2,FALSE)</f>
        <v>1.2999</v>
      </c>
      <c r="F13" s="35" t="s">
        <v>82</v>
      </c>
      <c r="H13" s="41"/>
    </row>
    <row r="14" spans="2:8" ht="23.25" thickBot="1" thickTop="1">
      <c r="B14" s="55">
        <v>10000000</v>
      </c>
      <c r="C14" s="61">
        <v>1.2879</v>
      </c>
      <c r="D14" s="53" t="s">
        <v>69</v>
      </c>
      <c r="E14" s="64">
        <f>ROUND(E12-(((E12-E13)*(E9-E8))/(E10-E8)),4)</f>
        <v>1.301</v>
      </c>
      <c r="F14" s="65" t="s">
        <v>83</v>
      </c>
      <c r="H14" s="41"/>
    </row>
    <row r="15" spans="2:8" ht="22.5" thickTop="1">
      <c r="B15" s="55">
        <v>15000000</v>
      </c>
      <c r="C15" s="61">
        <v>1.253</v>
      </c>
      <c r="D15" s="62" t="s">
        <v>84</v>
      </c>
      <c r="E15" s="66">
        <f>E9*E14</f>
        <v>1832586.8262833178</v>
      </c>
      <c r="F15" s="65"/>
      <c r="H15" s="41"/>
    </row>
    <row r="16" spans="2:8" ht="21.75">
      <c r="B16" s="55">
        <v>20000000</v>
      </c>
      <c r="C16" s="61">
        <v>1.245</v>
      </c>
      <c r="H16" s="41"/>
    </row>
    <row r="17" spans="2:8" ht="21.75">
      <c r="B17" s="55">
        <v>25000000</v>
      </c>
      <c r="C17" s="61">
        <v>1.218</v>
      </c>
      <c r="D17" s="271" t="s">
        <v>85</v>
      </c>
      <c r="E17" s="272"/>
      <c r="F17" s="272"/>
      <c r="G17" s="272"/>
      <c r="H17" s="273"/>
    </row>
    <row r="18" spans="2:8" ht="22.5" thickBot="1">
      <c r="B18" s="55">
        <v>30000000</v>
      </c>
      <c r="C18" s="61">
        <v>1.2092</v>
      </c>
      <c r="D18" s="67"/>
      <c r="E18" s="67"/>
      <c r="F18" s="67"/>
      <c r="G18" s="67"/>
      <c r="H18" s="68"/>
    </row>
    <row r="19" spans="2:3" ht="21.75">
      <c r="B19" s="55">
        <v>40000000</v>
      </c>
      <c r="C19" s="61">
        <v>1.2088</v>
      </c>
    </row>
    <row r="20" spans="2:5" ht="21.75">
      <c r="B20" s="55">
        <v>50000000</v>
      </c>
      <c r="C20" s="61">
        <v>1.2079</v>
      </c>
      <c r="E20" s="50" t="s">
        <v>45</v>
      </c>
    </row>
    <row r="21" spans="2:5" ht="21.75">
      <c r="B21" s="55">
        <v>60000000</v>
      </c>
      <c r="C21" s="61">
        <v>1.1981</v>
      </c>
      <c r="E21" s="35" t="s">
        <v>45</v>
      </c>
    </row>
    <row r="22" spans="2:5" ht="21.75">
      <c r="B22" s="55">
        <v>70000000</v>
      </c>
      <c r="C22" s="61">
        <v>1.1966</v>
      </c>
      <c r="E22" s="35" t="s">
        <v>45</v>
      </c>
    </row>
    <row r="23" spans="2:6" ht="21.75">
      <c r="B23" s="55">
        <v>80000000</v>
      </c>
      <c r="C23" s="61">
        <v>1.1966</v>
      </c>
      <c r="D23" s="69"/>
      <c r="E23" s="70" t="s">
        <v>45</v>
      </c>
      <c r="F23" s="65"/>
    </row>
    <row r="24" spans="2:5" ht="21.75">
      <c r="B24" s="55">
        <v>90000000</v>
      </c>
      <c r="C24" s="61">
        <v>1.1961</v>
      </c>
      <c r="E24" s="35" t="s">
        <v>45</v>
      </c>
    </row>
    <row r="25" spans="2:7" ht="21.75">
      <c r="B25" s="55">
        <v>100000000</v>
      </c>
      <c r="C25" s="61">
        <v>1.1961</v>
      </c>
      <c r="G25" s="65"/>
    </row>
    <row r="26" spans="2:3" ht="21.75">
      <c r="B26" s="55">
        <v>150000000</v>
      </c>
      <c r="C26" s="61">
        <v>1.1926</v>
      </c>
    </row>
    <row r="27" spans="2:7" ht="21.75">
      <c r="B27" s="55">
        <v>200000000</v>
      </c>
      <c r="C27" s="61">
        <v>1.1919</v>
      </c>
      <c r="G27" s="70" t="s">
        <v>45</v>
      </c>
    </row>
    <row r="28" spans="2:3" ht="21.75">
      <c r="B28" s="55">
        <v>250000000</v>
      </c>
      <c r="C28" s="61">
        <v>1.1893</v>
      </c>
    </row>
    <row r="29" spans="2:7" ht="21.75">
      <c r="B29" s="55">
        <v>300000000</v>
      </c>
      <c r="C29" s="61">
        <v>1.1823</v>
      </c>
      <c r="G29" s="65"/>
    </row>
    <row r="30" spans="2:3" ht="21.75">
      <c r="B30" s="55">
        <v>350000000</v>
      </c>
      <c r="C30" s="61">
        <v>1.1734</v>
      </c>
    </row>
    <row r="31" spans="2:7" ht="21.75">
      <c r="B31" s="55">
        <v>400000000</v>
      </c>
      <c r="C31" s="61">
        <v>1.1709</v>
      </c>
      <c r="G31" s="65"/>
    </row>
    <row r="32" spans="2:3" ht="21.75">
      <c r="B32" s="55">
        <v>500000000</v>
      </c>
      <c r="C32" s="61">
        <v>1.1696</v>
      </c>
    </row>
    <row r="33" spans="2:7" ht="21.75">
      <c r="B33" s="71">
        <v>500000001</v>
      </c>
      <c r="C33" s="61">
        <v>1.1624</v>
      </c>
      <c r="G33" s="65"/>
    </row>
  </sheetData>
  <sheetProtection/>
  <mergeCells count="6">
    <mergeCell ref="D17:H17"/>
    <mergeCell ref="B1:C1"/>
    <mergeCell ref="B2:C2"/>
    <mergeCell ref="D2:H2"/>
    <mergeCell ref="D4:F4"/>
    <mergeCell ref="E6:F6"/>
  </mergeCells>
  <printOptions/>
  <pageMargins left="0.18" right="0.1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2018-06-07T07:45:06Z</cp:lastPrinted>
  <dcterms:created xsi:type="dcterms:W3CDTF">2004-07-01T06:35:57Z</dcterms:created>
  <dcterms:modified xsi:type="dcterms:W3CDTF">2018-06-14T06:40:00Z</dcterms:modified>
  <cp:category/>
  <cp:version/>
  <cp:contentType/>
  <cp:contentStatus/>
</cp:coreProperties>
</file>